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预算书" sheetId="8" r:id="rId1"/>
    <sheet name="工程总概算表" sheetId="2" r:id="rId2"/>
    <sheet name="工程其他费用计算表" sheetId="3" r:id="rId3"/>
    <sheet name="主要经济指标" sheetId="4" state="hidden" r:id="rId4"/>
    <sheet name="主要材料用量表" sheetId="5" state="hidden" r:id="rId5"/>
    <sheet name="资金筹措表" sheetId="6" state="hidden" r:id="rId6"/>
    <sheet name="土地征用费计算表" sheetId="7" state="hidden" r:id="rId7"/>
  </sheets>
  <definedNames>
    <definedName name="_xlnm.Print_Titles" localSheetId="1">工程总概算表!$1:$4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<sst xmlns="http://schemas.openxmlformats.org/spreadsheetml/2006/main" count="180" uniqueCount="134">
  <si>
    <t>工程概算书</t>
  </si>
  <si>
    <t>建设单位：</t>
  </si>
  <si>
    <t>福建省福州市闽清县下祝乡翁山头村民委员会</t>
  </si>
  <si>
    <t>工程名称：</t>
  </si>
  <si>
    <t>翁山头村民宿集群与周边观光点串联步道工程</t>
  </si>
  <si>
    <t>工程编号：</t>
  </si>
  <si>
    <t/>
  </si>
  <si>
    <t>建筑面积：</t>
  </si>
  <si>
    <t>平方米</t>
  </si>
  <si>
    <t>工程造价：</t>
  </si>
  <si>
    <t>元</t>
  </si>
  <si>
    <t>经济指标：</t>
  </si>
  <si>
    <t>元/平方米</t>
  </si>
  <si>
    <t>编 制 人：</t>
  </si>
  <si>
    <t>编制人证书编号：</t>
  </si>
  <si>
    <t>审 核 人：</t>
  </si>
  <si>
    <t>审核人证书编号：</t>
  </si>
  <si>
    <t>编制单位：</t>
  </si>
  <si>
    <t>编制日期：</t>
  </si>
  <si>
    <t>工程总概算表</t>
  </si>
  <si>
    <t>工程名称：上汾村葡萄产业种植基地提升项目</t>
  </si>
  <si>
    <t>序号</t>
  </si>
  <si>
    <t>工程或费用名称</t>
  </si>
  <si>
    <t>概算金额（万元）</t>
  </si>
  <si>
    <t>技术经济指标</t>
  </si>
  <si>
    <t>备注</t>
  </si>
  <si>
    <t>建筑
工程</t>
  </si>
  <si>
    <t>安装
工程</t>
  </si>
  <si>
    <t>设备及工
器具购置</t>
  </si>
  <si>
    <t>其他
费用</t>
  </si>
  <si>
    <t>合计</t>
  </si>
  <si>
    <t>单位</t>
  </si>
  <si>
    <t>数量</t>
  </si>
  <si>
    <t>单位价值
（元）</t>
  </si>
  <si>
    <t>Ⅰ</t>
  </si>
  <si>
    <t>单项工程费用</t>
  </si>
  <si>
    <t>（一）</t>
  </si>
  <si>
    <t>园林建筑</t>
  </si>
  <si>
    <t>项</t>
  </si>
  <si>
    <t>（二）</t>
  </si>
  <si>
    <t>木栈道</t>
  </si>
  <si>
    <t>（三）</t>
  </si>
  <si>
    <t>木平台</t>
  </si>
  <si>
    <t>（四）</t>
  </si>
  <si>
    <t>配套设施</t>
  </si>
  <si>
    <t>工程费用小计</t>
  </si>
  <si>
    <t>万元</t>
  </si>
  <si>
    <t>Ⅱ</t>
  </si>
  <si>
    <t>工程建设其他费用</t>
  </si>
  <si>
    <t>建设工程监理费</t>
  </si>
  <si>
    <t>工程造价咨询服务费</t>
  </si>
  <si>
    <t xml:space="preserve"> 建设项目前期工作咨询费</t>
  </si>
  <si>
    <t>设计费</t>
  </si>
  <si>
    <t>施工图预算编制费</t>
  </si>
  <si>
    <t>招标代理服务费</t>
  </si>
  <si>
    <t>建设工程其他费用小计</t>
  </si>
  <si>
    <t>Ⅲ</t>
  </si>
  <si>
    <t>基本预备费</t>
  </si>
  <si>
    <t>Ⅳ</t>
  </si>
  <si>
    <t>建设项目估算投资</t>
  </si>
  <si>
    <t>工程建设其他费用计算表</t>
  </si>
  <si>
    <t>建设项目名称：翁山头村民宿集群与周边观光点串联步道工程</t>
  </si>
  <si>
    <t xml:space="preserve">序号 </t>
  </si>
  <si>
    <t>费用名称</t>
  </si>
  <si>
    <t>说明及计算式</t>
  </si>
  <si>
    <t>金额 （万元）</t>
  </si>
  <si>
    <t>建设用地费</t>
  </si>
  <si>
    <t>本项目无土地征用及房屋拆迁安置补偿</t>
  </si>
  <si>
    <t>建设单位管理费</t>
  </si>
  <si>
    <t>财政部财建[2016]504号文，（工程总投资-建设单位管理费-建设用地费）×费率</t>
  </si>
  <si>
    <t>国家发展和改革委员会、建设部发改价格[2007]670号文，施工监理收费基价×专业调整系数×工程复杂程度调整系数×附加调整系数×（1＋浮动 幅度值）</t>
  </si>
  <si>
    <t>闽建价协〔2020〕34号附件《福建省建设工程造价咨询服务费行业标准》，工程费用×基准费率×（1＋浮动幅度值）</t>
  </si>
  <si>
    <t>建设项目前期工作咨询费</t>
  </si>
  <si>
    <t>国家计委计价格[1999]1283号文，估算投资额×分档收费标准×行业调整系数×工程复杂程度调整系数</t>
  </si>
  <si>
    <t>研究试验费</t>
  </si>
  <si>
    <t>无</t>
  </si>
  <si>
    <t>勘察费</t>
  </si>
  <si>
    <t>国家计委、建设部计价格[2002]10号文，设计收费基价×专业调整系数×工程复杂程度调整系数×附加调整系数×（1＋浮动幅度值）</t>
  </si>
  <si>
    <t>国家计委、建设部计价格[2002]10号文，设计费×10%</t>
  </si>
  <si>
    <t>环境影响咨询服务费</t>
  </si>
  <si>
    <t>国家计委、国家环境保护总局计价格[2002]125号文，国家发展改革委发改价格[2011]534号文，估算投资额×分档收费标准×行业调整系数×敏感
程度调整系数×（1＋浮动幅度值）</t>
  </si>
  <si>
    <t>水土保持补偿费</t>
  </si>
  <si>
    <t>福建省发展和改革委员会、财政厅闽发改价服[2020]费267号文，弃土、弃渣和堆倒物的体积×1元/m³</t>
  </si>
  <si>
    <t>森林植被恢复费</t>
  </si>
  <si>
    <t>福建省财政厅、福建省林业厅、中国人民银行福州中心支行闽财税[2016]25号文，被占用或征用林地面积×每平方米森林植被恢复费收费标准</t>
  </si>
  <si>
    <t>劳动安全卫生评审费</t>
  </si>
  <si>
    <t>建设部建标[2011]1号文</t>
  </si>
  <si>
    <t>场地准备及临时设施费</t>
  </si>
  <si>
    <t>工程保险费</t>
  </si>
  <si>
    <t>建设部建标[2011]1号文，工程费用×0.4%</t>
  </si>
  <si>
    <t>国家计委计价格[2002]1980号文，国家发展改革委发改价格[2011]534号文，工程费用×分档收费费率×（1＋浮动幅度值）</t>
  </si>
  <si>
    <t>施工图审查费</t>
  </si>
  <si>
    <t>福建省物价局闽价服[2012]237号文</t>
  </si>
  <si>
    <t>防雷装置施工跟踪检测、设计技术评价费</t>
  </si>
  <si>
    <t>福建省物价局闽价服[2015]242号文，防雷装置工程总造价×5.6%或总建筑面积×0.65元/㎡</t>
  </si>
  <si>
    <t>地下管线竣工测量费</t>
  </si>
  <si>
    <t>国家计委、建设部计价格[2002]10号文</t>
  </si>
  <si>
    <t>工程建设其他费合计</t>
  </si>
  <si>
    <t xml:space="preserve">         按费用性质划分主要经济指标表              02表</t>
  </si>
  <si>
    <t>费用项目     工程项目</t>
  </si>
  <si>
    <t>投资额(万元)</t>
  </si>
  <si>
    <t>合计(万元)</t>
  </si>
  <si>
    <t>占总资金比例</t>
  </si>
  <si>
    <t>市政工程</t>
  </si>
  <si>
    <t xml:space="preserve"> 其他费用</t>
  </si>
  <si>
    <t>静态投资合计</t>
  </si>
  <si>
    <t>总投资合计</t>
  </si>
  <si>
    <t>占总资金比例%</t>
  </si>
  <si>
    <t xml:space="preserve">            按专业划分主要经济指标表                  03表</t>
  </si>
  <si>
    <t>管道工程</t>
  </si>
  <si>
    <t>泵站工程</t>
  </si>
  <si>
    <t xml:space="preserve">          主要材料用量汇总表                  04表</t>
  </si>
  <si>
    <t>材料名称</t>
  </si>
  <si>
    <t>DN300HDPE缠绕管（m）</t>
  </si>
  <si>
    <t>项目资金筹措表</t>
  </si>
  <si>
    <t xml:space="preserve">        表4</t>
  </si>
  <si>
    <t>资金来源</t>
  </si>
  <si>
    <t>金额（万元）</t>
  </si>
  <si>
    <t>占总投资百分比</t>
  </si>
  <si>
    <t>镇政府自筹</t>
  </si>
  <si>
    <t>年度用款计划表</t>
  </si>
  <si>
    <t xml:space="preserve">        表5</t>
  </si>
  <si>
    <t>资金来源      年份</t>
  </si>
  <si>
    <t>建设期</t>
  </si>
  <si>
    <t>经营期</t>
  </si>
  <si>
    <t>土地征用费计算表</t>
  </si>
  <si>
    <t xml:space="preserve">         表2 </t>
  </si>
  <si>
    <t>地类</t>
  </si>
  <si>
    <t>面积（亩）</t>
  </si>
  <si>
    <t>单价（元）</t>
  </si>
  <si>
    <t>合价（万元）</t>
  </si>
  <si>
    <t>林地</t>
  </si>
  <si>
    <t>注 1：单价中包含补偿费、耕地开垦费、土地有偿使用费、耕地占用税。</t>
  </si>
  <si>
    <t>注 2：土地征用面积中不包含房杂地面积。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</si>
</sst>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_ "/>
  </numFmts>
  <fonts count="34">
    <font>
      <sz val="11"/>
      <color theme="1"/>
      <name val="宋体"/>
      <charset val="134"/>
      <scheme val="minor"/>
    </font>
    <font>
      <sz val="14.05"/>
      <color rgb="FF000000"/>
      <name val="宋体"/>
      <charset val="134"/>
    </font>
    <font>
      <sz val="10.55"/>
      <color rgb="FF000000"/>
      <name val="宋体"/>
      <charset val="134"/>
    </font>
    <font>
      <sz val="9.95"/>
      <color rgb="FF000000"/>
      <name val="宋体"/>
      <charset val="134"/>
    </font>
    <font>
      <sz val="14.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Calibri"/>
      <charset val="134"/>
    </font>
    <font>
      <b/>
      <sz val="3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3" applyNumberFormat="0" applyAlignment="0" applyProtection="0">
      <alignment vertical="center"/>
    </xf>
    <xf numFmtId="0" fontId="23" fillId="4" borderId="24" applyNumberFormat="0" applyAlignment="0" applyProtection="0">
      <alignment vertical="center"/>
    </xf>
    <xf numFmtId="0" fontId="24" fillId="4" borderId="23" applyNumberFormat="0" applyAlignment="0" applyProtection="0">
      <alignment vertical="center"/>
    </xf>
    <xf numFmtId="0" fontId="25" fillId="5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11" fillId="0" borderId="0"/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177" fontId="0" fillId="0" borderId="1" xfId="0" applyNumberForma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0" xfId="55"/>
    <xf numFmtId="0" fontId="12" fillId="0" borderId="10" xfId="55" applyNumberFormat="1" applyFont="1" applyBorder="1" applyAlignment="1">
      <alignment horizontal="center" vertical="center" wrapText="1"/>
    </xf>
    <xf numFmtId="0" fontId="12" fillId="0" borderId="11" xfId="55" applyNumberFormat="1" applyFont="1" applyBorder="1" applyAlignment="1">
      <alignment horizontal="center" vertical="center" wrapText="1"/>
    </xf>
    <xf numFmtId="0" fontId="12" fillId="0" borderId="12" xfId="55" applyNumberFormat="1" applyFont="1" applyBorder="1" applyAlignment="1">
      <alignment horizontal="center" vertical="center" wrapText="1"/>
    </xf>
    <xf numFmtId="0" fontId="13" fillId="0" borderId="13" xfId="55" applyNumberFormat="1" applyFont="1" applyBorder="1" applyAlignment="1">
      <alignment horizontal="left" wrapText="1"/>
    </xf>
    <xf numFmtId="0" fontId="13" fillId="0" borderId="14" xfId="55" applyNumberFormat="1" applyFont="1" applyBorder="1" applyAlignment="1">
      <alignment horizontal="left" wrapText="1"/>
    </xf>
    <xf numFmtId="0" fontId="13" fillId="0" borderId="15" xfId="55" applyNumberFormat="1" applyFont="1" applyBorder="1" applyAlignment="1">
      <alignment horizontal="left" wrapText="1"/>
    </xf>
    <xf numFmtId="0" fontId="13" fillId="0" borderId="14" xfId="55" applyFont="1" applyBorder="1" applyAlignment="1">
      <alignment horizontal="center" wrapText="1" shrinkToFit="1"/>
    </xf>
    <xf numFmtId="0" fontId="13" fillId="0" borderId="16" xfId="55" applyNumberFormat="1" applyFont="1" applyBorder="1" applyAlignment="1">
      <alignment horizontal="left" vertical="center" wrapText="1"/>
    </xf>
    <xf numFmtId="0" fontId="13" fillId="0" borderId="16" xfId="55" applyNumberFormat="1" applyFont="1" applyBorder="1" applyAlignment="1">
      <alignment horizontal="left" wrapText="1"/>
    </xf>
    <xf numFmtId="0" fontId="13" fillId="0" borderId="0" xfId="55" applyNumberFormat="1" applyFont="1" applyBorder="1" applyAlignment="1">
      <alignment horizontal="left" wrapText="1"/>
    </xf>
    <xf numFmtId="57" fontId="13" fillId="0" borderId="14" xfId="55" applyNumberFormat="1" applyFont="1" applyBorder="1" applyAlignment="1">
      <alignment horizontal="left" wrapText="1"/>
    </xf>
    <xf numFmtId="0" fontId="13" fillId="0" borderId="17" xfId="55" applyNumberFormat="1" applyFont="1" applyBorder="1" applyAlignment="1">
      <alignment horizontal="left" wrapText="1"/>
    </xf>
    <xf numFmtId="0" fontId="13" fillId="0" borderId="18" xfId="55" applyNumberFormat="1" applyFont="1" applyBorder="1" applyAlignment="1">
      <alignment horizontal="left" wrapText="1"/>
    </xf>
    <xf numFmtId="0" fontId="13" fillId="0" borderId="18" xfId="55" applyNumberFormat="1" applyFont="1" applyBorder="1" applyAlignment="1">
      <alignment horizontal="left" vertical="center" wrapText="1"/>
    </xf>
    <xf numFmtId="0" fontId="13" fillId="0" borderId="19" xfId="55" applyNumberFormat="1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2 4" xfId="52"/>
    <cellStyle name="常规 2 4 2" xfId="53"/>
    <cellStyle name="常规 3" xfId="54"/>
    <cellStyle name="Normal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B3" sqref="B3:E3"/>
    </sheetView>
  </sheetViews>
  <sheetFormatPr defaultColWidth="9" defaultRowHeight="15" outlineLevelCol="4"/>
  <cols>
    <col min="1" max="1" width="21.25" style="53" customWidth="1"/>
    <col min="2" max="2" width="8.78333333333333" style="53" customWidth="1"/>
    <col min="3" max="3" width="25.5166666666667" style="53" customWidth="1"/>
    <col min="4" max="4" width="10.2083333333333" style="53" customWidth="1"/>
    <col min="5" max="5" width="18" style="53" customWidth="1"/>
    <col min="6" max="16384" width="9" style="53"/>
  </cols>
  <sheetData>
    <row r="1" ht="165" customHeight="1" spans="1:5">
      <c r="A1" s="54" t="s">
        <v>0</v>
      </c>
      <c r="B1" s="55"/>
      <c r="C1" s="55"/>
      <c r="D1" s="55"/>
      <c r="E1" s="56"/>
    </row>
    <row r="2" ht="46" customHeight="1" spans="1:5">
      <c r="A2" s="57" t="s">
        <v>1</v>
      </c>
      <c r="B2" s="58" t="s">
        <v>2</v>
      </c>
      <c r="C2" s="58"/>
      <c r="D2" s="58"/>
      <c r="E2" s="59"/>
    </row>
    <row r="3" ht="46.5" customHeight="1" spans="1:5">
      <c r="A3" s="57" t="s">
        <v>3</v>
      </c>
      <c r="B3" s="58" t="s">
        <v>4</v>
      </c>
      <c r="C3" s="58"/>
      <c r="D3" s="58"/>
      <c r="E3" s="59"/>
    </row>
    <row r="4" ht="30.25" customHeight="1" spans="1:5">
      <c r="A4" s="57" t="s">
        <v>5</v>
      </c>
      <c r="B4" s="58" t="s">
        <v>6</v>
      </c>
      <c r="C4" s="58"/>
      <c r="D4" s="58"/>
      <c r="E4" s="59"/>
    </row>
    <row r="5" ht="34.9" customHeight="1" spans="1:5">
      <c r="A5" s="57" t="s">
        <v>7</v>
      </c>
      <c r="B5" s="60"/>
      <c r="C5" s="60"/>
      <c r="D5" s="60"/>
      <c r="E5" s="61" t="s">
        <v>8</v>
      </c>
    </row>
    <row r="6" ht="34.9" customHeight="1" spans="1:5">
      <c r="A6" s="57" t="s">
        <v>9</v>
      </c>
      <c r="B6" s="60">
        <v>999200</v>
      </c>
      <c r="C6" s="60"/>
      <c r="D6" s="60"/>
      <c r="E6" s="61" t="s">
        <v>10</v>
      </c>
    </row>
    <row r="7" ht="32.55" customHeight="1" spans="1:5">
      <c r="A7" s="57" t="s">
        <v>11</v>
      </c>
      <c r="B7" s="60"/>
      <c r="C7" s="60"/>
      <c r="D7" s="60"/>
      <c r="E7" s="62" t="s">
        <v>12</v>
      </c>
    </row>
    <row r="8" ht="34.1" customHeight="1" spans="1:5">
      <c r="A8" s="57" t="s">
        <v>13</v>
      </c>
      <c r="B8" s="58" t="s">
        <v>6</v>
      </c>
      <c r="C8" s="58"/>
      <c r="D8" s="58"/>
      <c r="E8" s="59"/>
    </row>
    <row r="9" ht="33.35" customHeight="1" spans="1:5">
      <c r="A9" s="57" t="s">
        <v>14</v>
      </c>
      <c r="B9" s="63"/>
      <c r="C9" s="58" t="s">
        <v>6</v>
      </c>
      <c r="D9" s="58"/>
      <c r="E9" s="59"/>
    </row>
    <row r="10" ht="34.9" customHeight="1" spans="1:5">
      <c r="A10" s="57" t="s">
        <v>15</v>
      </c>
      <c r="B10" s="58" t="s">
        <v>6</v>
      </c>
      <c r="C10" s="58"/>
      <c r="D10" s="58"/>
      <c r="E10" s="59"/>
    </row>
    <row r="11" ht="34.1" customHeight="1" spans="1:5">
      <c r="A11" s="57" t="s">
        <v>16</v>
      </c>
      <c r="B11" s="63"/>
      <c r="C11" s="58" t="s">
        <v>6</v>
      </c>
      <c r="D11" s="58"/>
      <c r="E11" s="59"/>
    </row>
    <row r="12" ht="34.9" customHeight="1" spans="1:5">
      <c r="A12" s="57" t="s">
        <v>17</v>
      </c>
      <c r="B12" s="58" t="s">
        <v>6</v>
      </c>
      <c r="C12" s="58"/>
      <c r="D12" s="58"/>
      <c r="E12" s="59"/>
    </row>
    <row r="13" ht="34.9" customHeight="1" spans="1:5">
      <c r="A13" s="57" t="s">
        <v>18</v>
      </c>
      <c r="B13" s="64">
        <v>46113</v>
      </c>
      <c r="C13" s="58"/>
      <c r="D13" s="58"/>
      <c r="E13" s="59"/>
    </row>
    <row r="14" ht="34.9" customHeight="1" spans="1:5">
      <c r="A14" s="57" t="s">
        <v>6</v>
      </c>
      <c r="B14" s="63" t="s">
        <v>6</v>
      </c>
      <c r="C14" s="63"/>
      <c r="D14" s="63"/>
      <c r="E14" s="62"/>
    </row>
    <row r="15" ht="83" customHeight="1" spans="1:5">
      <c r="A15" s="65" t="s">
        <v>6</v>
      </c>
      <c r="B15" s="66"/>
      <c r="C15" s="66" t="s">
        <v>6</v>
      </c>
      <c r="D15" s="67" t="s">
        <v>6</v>
      </c>
      <c r="E15" s="68"/>
    </row>
  </sheetData>
  <mergeCells count="18">
    <mergeCell ref="A1:E1"/>
    <mergeCell ref="B2:E2"/>
    <mergeCell ref="B3:E3"/>
    <mergeCell ref="B4:E4"/>
    <mergeCell ref="B5:D5"/>
    <mergeCell ref="B6:D6"/>
    <mergeCell ref="B7:D7"/>
    <mergeCell ref="B8:E8"/>
    <mergeCell ref="A9:B9"/>
    <mergeCell ref="C9:E9"/>
    <mergeCell ref="B10:E10"/>
    <mergeCell ref="A11:B11"/>
    <mergeCell ref="C11:E11"/>
    <mergeCell ref="B12:E12"/>
    <mergeCell ref="B13:E13"/>
    <mergeCell ref="B14:E14"/>
    <mergeCell ref="A15:B15"/>
    <mergeCell ref="D15:E15"/>
  </mergeCells>
  <pageMargins left="0.78740157480315" right="0" top="0.7874015748031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abSelected="1" workbookViewId="0">
      <selection activeCell="L10" sqref="L10"/>
    </sheetView>
  </sheetViews>
  <sheetFormatPr defaultColWidth="9" defaultRowHeight="13.5"/>
  <cols>
    <col min="1" max="1" width="9" style="2"/>
    <col min="2" max="2" width="29.25" customWidth="1"/>
    <col min="3" max="8" width="9.275" style="31" customWidth="1"/>
    <col min="9" max="9" width="9.275" style="32" customWidth="1"/>
    <col min="10" max="10" width="11.875" style="31" customWidth="1"/>
    <col min="11" max="11" width="18.875" style="2" customWidth="1"/>
  </cols>
  <sheetData>
    <row r="1" ht="31" customHeight="1" spans="1:11">
      <c r="A1" s="33" t="s">
        <v>19</v>
      </c>
      <c r="B1" s="33"/>
      <c r="C1" s="34"/>
      <c r="D1" s="34"/>
      <c r="E1" s="34"/>
      <c r="F1" s="34"/>
      <c r="G1" s="34"/>
      <c r="H1" s="34"/>
      <c r="I1" s="35"/>
      <c r="J1" s="34"/>
      <c r="K1" s="33"/>
    </row>
    <row r="2" customFormat="1" ht="23" customHeight="1" spans="1:11">
      <c r="A2" s="36" t="s">
        <v>20</v>
      </c>
      <c r="B2" t="s">
        <v>4</v>
      </c>
      <c r="C2" s="31"/>
      <c r="D2" s="31"/>
      <c r="E2" s="31"/>
      <c r="F2" s="31"/>
      <c r="G2" s="31"/>
      <c r="H2" s="31"/>
      <c r="I2" s="32"/>
      <c r="J2" s="32"/>
      <c r="K2" s="2"/>
    </row>
    <row r="3" s="30" customFormat="1" ht="26.1" customHeight="1" spans="1:11">
      <c r="A3" s="37" t="s">
        <v>21</v>
      </c>
      <c r="B3" s="37" t="s">
        <v>22</v>
      </c>
      <c r="C3" s="38" t="s">
        <v>23</v>
      </c>
      <c r="D3" s="39"/>
      <c r="E3" s="39"/>
      <c r="F3" s="39"/>
      <c r="G3" s="40"/>
      <c r="H3" s="38" t="s">
        <v>24</v>
      </c>
      <c r="I3" s="41"/>
      <c r="J3" s="40"/>
      <c r="K3" s="42" t="s">
        <v>25</v>
      </c>
    </row>
    <row r="4" s="30" customFormat="1" ht="36" customHeight="1" spans="1:11">
      <c r="A4" s="43"/>
      <c r="B4" s="43"/>
      <c r="C4" s="44" t="s">
        <v>26</v>
      </c>
      <c r="D4" s="44" t="s">
        <v>27</v>
      </c>
      <c r="E4" s="44" t="s">
        <v>28</v>
      </c>
      <c r="F4" s="44" t="s">
        <v>29</v>
      </c>
      <c r="G4" s="44" t="s">
        <v>30</v>
      </c>
      <c r="H4" s="44" t="s">
        <v>31</v>
      </c>
      <c r="I4" s="45" t="s">
        <v>32</v>
      </c>
      <c r="J4" s="44" t="s">
        <v>33</v>
      </c>
      <c r="K4" s="42"/>
    </row>
    <row r="5" ht="28" customHeight="1" spans="1:11">
      <c r="A5" s="46" t="s">
        <v>34</v>
      </c>
      <c r="B5" s="27" t="s">
        <v>35</v>
      </c>
      <c r="C5" s="28"/>
      <c r="D5" s="28"/>
      <c r="E5" s="28"/>
      <c r="F5" s="28"/>
      <c r="G5" s="28"/>
      <c r="H5" s="28"/>
      <c r="I5" s="47"/>
      <c r="J5" s="28"/>
      <c r="K5" s="4"/>
    </row>
    <row r="6" ht="28" customHeight="1" spans="1:11">
      <c r="A6" s="4" t="s">
        <v>36</v>
      </c>
      <c r="B6" s="27" t="s">
        <v>37</v>
      </c>
      <c r="C6" s="28">
        <v>47.9916</v>
      </c>
      <c r="D6" s="28"/>
      <c r="E6" s="28"/>
      <c r="F6" s="28"/>
      <c r="G6" s="28">
        <f>C6+D6+E6+F6</f>
        <v>47.9916</v>
      </c>
      <c r="H6" s="28" t="s">
        <v>38</v>
      </c>
      <c r="I6" s="47">
        <v>1</v>
      </c>
      <c r="J6" s="48">
        <f>C6/I6*10000</f>
        <v>479916</v>
      </c>
      <c r="K6" s="4"/>
    </row>
    <row r="7" ht="28" customHeight="1" spans="1:11">
      <c r="A7" s="4" t="s">
        <v>39</v>
      </c>
      <c r="B7" s="29" t="s">
        <v>40</v>
      </c>
      <c r="C7" s="28">
        <f>38.3631</f>
        <v>38.3631</v>
      </c>
      <c r="D7" s="28"/>
      <c r="E7" s="28"/>
      <c r="F7" s="28"/>
      <c r="G7" s="28">
        <f>C7+D7+E7+F7</f>
        <v>38.3631</v>
      </c>
      <c r="H7" s="28" t="s">
        <v>38</v>
      </c>
      <c r="I7" s="47">
        <v>1</v>
      </c>
      <c r="J7" s="48">
        <f>C7/I7*10000</f>
        <v>383631</v>
      </c>
      <c r="K7" s="4"/>
    </row>
    <row r="8" ht="28" customHeight="1" spans="1:11">
      <c r="A8" s="4" t="s">
        <v>41</v>
      </c>
      <c r="B8" s="29" t="s">
        <v>42</v>
      </c>
      <c r="C8" s="28">
        <f>46390/10000</f>
        <v>4.639</v>
      </c>
      <c r="D8" s="28"/>
      <c r="E8" s="28"/>
      <c r="F8" s="28"/>
      <c r="G8" s="28">
        <f>C8+D8+E8+F8</f>
        <v>4.639</v>
      </c>
      <c r="H8" s="28"/>
      <c r="I8" s="47"/>
      <c r="J8" s="48"/>
      <c r="K8" s="4"/>
    </row>
    <row r="9" ht="28" customHeight="1" spans="1:11">
      <c r="A9" s="4" t="s">
        <v>43</v>
      </c>
      <c r="B9" s="29" t="s">
        <v>44</v>
      </c>
      <c r="C9" s="28">
        <f>35942/10000</f>
        <v>3.5942</v>
      </c>
      <c r="D9" s="28"/>
      <c r="E9" s="28"/>
      <c r="F9" s="28"/>
      <c r="G9" s="28">
        <f>C9+D9+E9+F9</f>
        <v>3.5942</v>
      </c>
      <c r="H9" s="28"/>
      <c r="I9" s="47"/>
      <c r="J9" s="48"/>
      <c r="K9" s="4"/>
    </row>
    <row r="10" ht="28" customHeight="1" spans="1:11">
      <c r="A10" s="4"/>
      <c r="B10" s="49" t="s">
        <v>45</v>
      </c>
      <c r="C10" s="50">
        <f>SUM(C6:C9)</f>
        <v>94.5879</v>
      </c>
      <c r="D10" s="28"/>
      <c r="E10" s="28"/>
      <c r="F10" s="28"/>
      <c r="G10" s="50">
        <f>C10+D10+E10+F10</f>
        <v>94.5879</v>
      </c>
      <c r="H10" s="28" t="s">
        <v>46</v>
      </c>
      <c r="I10" s="47"/>
      <c r="J10" s="28"/>
      <c r="K10" s="4"/>
    </row>
    <row r="11" ht="28" customHeight="1" spans="1:11">
      <c r="A11" s="46" t="s">
        <v>47</v>
      </c>
      <c r="B11" s="27" t="s">
        <v>48</v>
      </c>
      <c r="C11" s="28"/>
      <c r="D11" s="28"/>
      <c r="E11" s="28"/>
      <c r="F11" s="28"/>
      <c r="G11" s="28"/>
      <c r="H11" s="28"/>
      <c r="I11" s="47"/>
      <c r="J11" s="28"/>
      <c r="K11" s="4"/>
    </row>
    <row r="12" ht="45" customHeight="1" spans="1:11">
      <c r="A12" s="4">
        <v>1</v>
      </c>
      <c r="B12" s="27" t="s">
        <v>49</v>
      </c>
      <c r="C12" s="28"/>
      <c r="D12" s="28"/>
      <c r="E12" s="28"/>
      <c r="F12" s="28"/>
      <c r="G12" s="6">
        <f>工程其他费用计算表!D6</f>
        <v>1.5134064</v>
      </c>
      <c r="H12" s="28" t="s">
        <v>46</v>
      </c>
      <c r="I12" s="47"/>
      <c r="J12" s="28"/>
      <c r="K12" s="28"/>
    </row>
    <row r="13" ht="26.1" customHeight="1" spans="1:11">
      <c r="A13" s="4">
        <v>2</v>
      </c>
      <c r="B13" s="27" t="s">
        <v>50</v>
      </c>
      <c r="C13" s="28"/>
      <c r="D13" s="28"/>
      <c r="E13" s="28"/>
      <c r="F13" s="28"/>
      <c r="G13" s="6">
        <f>工程其他费用计算表!D7</f>
        <v>0.33105765</v>
      </c>
      <c r="H13" s="28" t="s">
        <v>46</v>
      </c>
      <c r="I13" s="47"/>
      <c r="J13" s="28"/>
      <c r="K13" s="28"/>
    </row>
    <row r="14" ht="45" customHeight="1" spans="1:11">
      <c r="A14" s="4">
        <v>3</v>
      </c>
      <c r="B14" s="27" t="s">
        <v>51</v>
      </c>
      <c r="C14" s="28"/>
      <c r="D14" s="28"/>
      <c r="E14" s="28"/>
      <c r="F14" s="28"/>
      <c r="G14" s="6">
        <f>工程其他费用计算表!D8</f>
        <v>0.3783516</v>
      </c>
      <c r="H14" s="28" t="s">
        <v>46</v>
      </c>
      <c r="I14" s="47"/>
      <c r="J14" s="28"/>
      <c r="K14" s="28"/>
    </row>
    <row r="15" ht="26.1" customHeight="1" spans="1:11">
      <c r="A15" s="4">
        <v>4</v>
      </c>
      <c r="B15" s="27" t="s">
        <v>52</v>
      </c>
      <c r="C15" s="28"/>
      <c r="D15" s="28"/>
      <c r="E15" s="28"/>
      <c r="F15" s="28"/>
      <c r="G15" s="6">
        <f>工程其他费用计算表!D11</f>
        <v>2.5538733</v>
      </c>
      <c r="H15" s="28" t="s">
        <v>46</v>
      </c>
      <c r="I15" s="47"/>
      <c r="J15" s="28"/>
      <c r="K15" s="28"/>
    </row>
    <row r="16" ht="26.1" customHeight="1" spans="1:11">
      <c r="A16" s="4">
        <v>5</v>
      </c>
      <c r="B16" s="27" t="s">
        <v>53</v>
      </c>
      <c r="C16" s="28"/>
      <c r="D16" s="28"/>
      <c r="E16" s="28"/>
      <c r="F16" s="28"/>
      <c r="G16" s="6">
        <f>工程其他费用计算表!D12</f>
        <v>0.25538733</v>
      </c>
      <c r="H16" s="28" t="s">
        <v>46</v>
      </c>
      <c r="I16" s="47"/>
      <c r="J16" s="28"/>
      <c r="K16" s="28"/>
    </row>
    <row r="17" ht="44" customHeight="1" spans="1:11">
      <c r="A17" s="4">
        <v>6</v>
      </c>
      <c r="B17" s="27" t="s">
        <v>54</v>
      </c>
      <c r="C17" s="28"/>
      <c r="D17" s="28"/>
      <c r="E17" s="28"/>
      <c r="F17" s="28"/>
      <c r="G17" s="6">
        <f>工程其他费用计算表!D19</f>
        <v>0.3</v>
      </c>
      <c r="H17" s="28" t="s">
        <v>46</v>
      </c>
      <c r="I17" s="47"/>
      <c r="J17" s="28"/>
      <c r="K17" s="28"/>
    </row>
    <row r="18" ht="28" customHeight="1" spans="1:11">
      <c r="A18" s="4"/>
      <c r="B18" s="27" t="s">
        <v>55</v>
      </c>
      <c r="C18" s="28"/>
      <c r="D18" s="28"/>
      <c r="E18" s="28"/>
      <c r="F18" s="28"/>
      <c r="G18" s="50">
        <f>SUM(G12:G17)</f>
        <v>5.33207628</v>
      </c>
      <c r="H18" s="28" t="s">
        <v>46</v>
      </c>
      <c r="I18" s="47"/>
      <c r="J18" s="28"/>
      <c r="K18" s="4"/>
    </row>
    <row r="19" ht="28" customHeight="1" spans="1:11">
      <c r="A19" s="46" t="s">
        <v>56</v>
      </c>
      <c r="B19" s="27" t="s">
        <v>57</v>
      </c>
      <c r="C19" s="28"/>
      <c r="D19" s="28"/>
      <c r="E19" s="28"/>
      <c r="F19" s="28"/>
      <c r="G19" s="51">
        <v>0</v>
      </c>
      <c r="H19" s="28" t="s">
        <v>46</v>
      </c>
      <c r="I19" s="47"/>
      <c r="J19" s="28"/>
      <c r="K19" s="52"/>
    </row>
    <row r="20" ht="28" customHeight="1" spans="1:11">
      <c r="A20" s="46" t="s">
        <v>58</v>
      </c>
      <c r="B20" s="27" t="s">
        <v>59</v>
      </c>
      <c r="C20" s="28"/>
      <c r="D20" s="28"/>
      <c r="E20" s="28"/>
      <c r="F20" s="28"/>
      <c r="G20" s="50">
        <f>G10+G18+G19</f>
        <v>99.91997628</v>
      </c>
      <c r="H20" s="28" t="s">
        <v>46</v>
      </c>
      <c r="I20" s="47"/>
      <c r="J20" s="28"/>
      <c r="K20" s="4"/>
    </row>
  </sheetData>
  <mergeCells count="6">
    <mergeCell ref="A1:K1"/>
    <mergeCell ref="I2:J2"/>
    <mergeCell ref="C3:G3"/>
    <mergeCell ref="H3:J3"/>
    <mergeCell ref="A3:A4"/>
    <mergeCell ref="B3:B4"/>
  </mergeCells>
  <pageMargins left="0.550694444444444" right="0.156944444444444" top="0.751388888888889" bottom="0.751388888888889" header="0.275" footer="0.298611111111111"/>
  <pageSetup paperSize="9" orientation="landscape" horizontalDpi="600"/>
  <headerFooter>
    <oddHeader>&amp;R第 &amp;P 页，共 &amp;N 页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H6" sqref="H6:H12"/>
    </sheetView>
  </sheetViews>
  <sheetFormatPr defaultColWidth="9" defaultRowHeight="13.5" outlineLevelCol="4"/>
  <cols>
    <col min="1" max="1" width="6.25" style="2" customWidth="1"/>
    <col min="2" max="2" width="25.75" customWidth="1"/>
    <col min="3" max="3" width="83.25" style="21" customWidth="1"/>
    <col min="4" max="4" width="13.375" style="2" customWidth="1"/>
    <col min="5" max="5" width="9" style="2"/>
  </cols>
  <sheetData>
    <row r="1" ht="28" customHeight="1" spans="1:5">
      <c r="A1" s="22" t="s">
        <v>60</v>
      </c>
      <c r="B1" s="22"/>
      <c r="C1" s="22"/>
      <c r="D1" s="22"/>
      <c r="E1" s="22"/>
    </row>
    <row r="2" ht="28" customHeight="1" spans="1:5">
      <c r="A2" s="23" t="s">
        <v>61</v>
      </c>
      <c r="B2" s="24"/>
      <c r="C2" s="25"/>
      <c r="D2" s="26"/>
      <c r="E2" s="26"/>
    </row>
    <row r="3" ht="28" customHeight="1" spans="1:5">
      <c r="A3" s="4" t="s">
        <v>62</v>
      </c>
      <c r="B3" s="27" t="s">
        <v>63</v>
      </c>
      <c r="C3" s="28" t="s">
        <v>64</v>
      </c>
      <c r="D3" s="4" t="s">
        <v>65</v>
      </c>
      <c r="E3" s="4" t="s">
        <v>25</v>
      </c>
    </row>
    <row r="4" ht="28" customHeight="1" spans="1:5">
      <c r="A4" s="4">
        <v>1</v>
      </c>
      <c r="B4" s="27" t="s">
        <v>66</v>
      </c>
      <c r="C4" s="29" t="s">
        <v>67</v>
      </c>
      <c r="D4" s="6"/>
      <c r="E4" s="4"/>
    </row>
    <row r="5" ht="28" customHeight="1" spans="1:5">
      <c r="A5" s="4">
        <v>2</v>
      </c>
      <c r="B5" s="27" t="s">
        <v>68</v>
      </c>
      <c r="C5" s="29" t="s">
        <v>69</v>
      </c>
      <c r="D5" s="6"/>
      <c r="E5" s="4"/>
    </row>
    <row r="6" ht="28" customHeight="1" spans="1:5">
      <c r="A6" s="4">
        <v>3</v>
      </c>
      <c r="B6" s="27" t="s">
        <v>49</v>
      </c>
      <c r="C6" s="29" t="s">
        <v>70</v>
      </c>
      <c r="D6" s="6">
        <f>工程总概算表!G10*2%*0.8</f>
        <v>1.5134064</v>
      </c>
      <c r="E6" s="4"/>
    </row>
    <row r="7" ht="28" customHeight="1" spans="1:5">
      <c r="A7" s="4">
        <v>4</v>
      </c>
      <c r="B7" s="27" t="s">
        <v>50</v>
      </c>
      <c r="C7" s="29" t="s">
        <v>71</v>
      </c>
      <c r="D7" s="6">
        <f>工程总概算表!G10*3.5/1000</f>
        <v>0.33105765</v>
      </c>
      <c r="E7" s="4"/>
    </row>
    <row r="8" ht="28" customHeight="1" spans="1:5">
      <c r="A8" s="4">
        <v>5</v>
      </c>
      <c r="B8" s="27" t="s">
        <v>72</v>
      </c>
      <c r="C8" s="29" t="s">
        <v>73</v>
      </c>
      <c r="D8" s="6">
        <f>工程总概算表!G10*0.4%</f>
        <v>0.3783516</v>
      </c>
      <c r="E8" s="4"/>
    </row>
    <row r="9" ht="28" customHeight="1" spans="1:5">
      <c r="A9" s="4">
        <v>6</v>
      </c>
      <c r="B9" s="27" t="s">
        <v>74</v>
      </c>
      <c r="C9" s="29" t="s">
        <v>75</v>
      </c>
      <c r="D9" s="6"/>
      <c r="E9" s="4"/>
    </row>
    <row r="10" ht="28" customHeight="1" spans="1:5">
      <c r="A10" s="4">
        <v>7</v>
      </c>
      <c r="B10" s="27" t="s">
        <v>76</v>
      </c>
      <c r="C10" s="29"/>
      <c r="D10" s="6"/>
      <c r="E10" s="4"/>
    </row>
    <row r="11" ht="28" customHeight="1" spans="1:5">
      <c r="A11" s="4">
        <v>8</v>
      </c>
      <c r="B11" s="27" t="s">
        <v>52</v>
      </c>
      <c r="C11" s="29" t="s">
        <v>77</v>
      </c>
      <c r="D11" s="6">
        <f>工程总概算表!G10*3%*0.9</f>
        <v>2.5538733</v>
      </c>
      <c r="E11" s="4"/>
    </row>
    <row r="12" ht="28" customHeight="1" spans="1:5">
      <c r="A12" s="4">
        <v>9</v>
      </c>
      <c r="B12" s="27" t="s">
        <v>53</v>
      </c>
      <c r="C12" s="29" t="s">
        <v>78</v>
      </c>
      <c r="D12" s="6">
        <f>D11*10%</f>
        <v>0.25538733</v>
      </c>
      <c r="E12" s="4"/>
    </row>
    <row r="13" ht="28" customHeight="1" spans="1:5">
      <c r="A13" s="4">
        <v>10</v>
      </c>
      <c r="B13" s="27" t="s">
        <v>79</v>
      </c>
      <c r="C13" s="29" t="s">
        <v>80</v>
      </c>
      <c r="D13" s="6"/>
      <c r="E13" s="4"/>
    </row>
    <row r="14" ht="28" customHeight="1" spans="1:5">
      <c r="A14" s="4">
        <v>11</v>
      </c>
      <c r="B14" s="27" t="s">
        <v>81</v>
      </c>
      <c r="C14" s="29" t="s">
        <v>82</v>
      </c>
      <c r="D14" s="6"/>
      <c r="E14" s="4"/>
    </row>
    <row r="15" ht="28" customHeight="1" spans="1:5">
      <c r="A15" s="4">
        <v>12</v>
      </c>
      <c r="B15" s="27" t="s">
        <v>83</v>
      </c>
      <c r="C15" s="29" t="s">
        <v>84</v>
      </c>
      <c r="D15" s="6"/>
      <c r="E15" s="4"/>
    </row>
    <row r="16" ht="28" customHeight="1" spans="1:5">
      <c r="A16" s="4">
        <v>13</v>
      </c>
      <c r="B16" s="27" t="s">
        <v>85</v>
      </c>
      <c r="C16" s="29" t="s">
        <v>86</v>
      </c>
      <c r="D16" s="6"/>
      <c r="E16" s="4"/>
    </row>
    <row r="17" ht="28" customHeight="1" spans="1:5">
      <c r="A17" s="4">
        <v>14</v>
      </c>
      <c r="B17" s="27" t="s">
        <v>87</v>
      </c>
      <c r="C17" s="29" t="s">
        <v>86</v>
      </c>
      <c r="D17" s="6"/>
      <c r="E17" s="4"/>
    </row>
    <row r="18" ht="28" customHeight="1" spans="1:5">
      <c r="A18" s="4">
        <v>15</v>
      </c>
      <c r="B18" s="27" t="s">
        <v>88</v>
      </c>
      <c r="C18" s="29" t="s">
        <v>89</v>
      </c>
      <c r="D18" s="6"/>
      <c r="E18" s="4"/>
    </row>
    <row r="19" ht="28" customHeight="1" spans="1:5">
      <c r="A19" s="4">
        <v>16</v>
      </c>
      <c r="B19" s="27" t="s">
        <v>54</v>
      </c>
      <c r="C19" s="29" t="s">
        <v>90</v>
      </c>
      <c r="D19" s="6">
        <v>0.3</v>
      </c>
      <c r="E19" s="4"/>
    </row>
    <row r="20" ht="28" customHeight="1" spans="1:5">
      <c r="A20" s="4">
        <v>17</v>
      </c>
      <c r="B20" s="27" t="s">
        <v>91</v>
      </c>
      <c r="C20" s="29" t="s">
        <v>92</v>
      </c>
      <c r="D20" s="6"/>
      <c r="E20" s="4"/>
    </row>
    <row r="21" ht="28" customHeight="1" spans="1:5">
      <c r="A21" s="4">
        <v>18</v>
      </c>
      <c r="B21" s="29" t="s">
        <v>93</v>
      </c>
      <c r="C21" s="29" t="s">
        <v>94</v>
      </c>
      <c r="D21" s="6"/>
      <c r="E21" s="4"/>
    </row>
    <row r="22" ht="28" customHeight="1" spans="1:5">
      <c r="A22" s="4">
        <v>19</v>
      </c>
      <c r="B22" s="27" t="s">
        <v>95</v>
      </c>
      <c r="C22" s="29" t="s">
        <v>96</v>
      </c>
      <c r="D22" s="6"/>
      <c r="E22" s="4"/>
    </row>
    <row r="23" ht="28" customHeight="1" spans="1:5">
      <c r="A23" s="4"/>
      <c r="B23" s="27" t="s">
        <v>97</v>
      </c>
      <c r="C23" s="29"/>
      <c r="D23" s="6">
        <f>SUM(D4:D22)</f>
        <v>5.33207628</v>
      </c>
      <c r="E23" s="4"/>
    </row>
  </sheetData>
  <mergeCells count="1">
    <mergeCell ref="A1:E1"/>
  </mergeCells>
  <pageMargins left="0.550694444444444" right="0.393055555555556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opLeftCell="A4" workbookViewId="0">
      <selection activeCell="I11" sqref="I11"/>
    </sheetView>
  </sheetViews>
  <sheetFormatPr defaultColWidth="9" defaultRowHeight="13.5" outlineLevelCol="4"/>
  <cols>
    <col min="1" max="1" width="9" style="2"/>
    <col min="2" max="2" width="21.375" style="2" customWidth="1"/>
    <col min="3" max="3" width="13.75" style="2" customWidth="1"/>
    <col min="4" max="4" width="14.5" style="2" customWidth="1"/>
    <col min="5" max="5" width="12.625" style="2"/>
  </cols>
  <sheetData>
    <row r="1" ht="28" customHeight="1" spans="1:5">
      <c r="A1" s="2" t="s">
        <v>98</v>
      </c>
    </row>
    <row r="2" ht="39" customHeight="1" spans="1:5">
      <c r="A2" s="17" t="s">
        <v>21</v>
      </c>
      <c r="B2" s="18" t="s">
        <v>99</v>
      </c>
      <c r="C2" s="4" t="s">
        <v>100</v>
      </c>
      <c r="D2" s="4" t="s">
        <v>101</v>
      </c>
      <c r="E2" s="4" t="s">
        <v>102</v>
      </c>
    </row>
    <row r="3" ht="20" customHeight="1" spans="1:5">
      <c r="A3" s="4">
        <v>1</v>
      </c>
      <c r="B3" s="4" t="s">
        <v>103</v>
      </c>
      <c r="C3" s="4">
        <v>440.775</v>
      </c>
      <c r="D3" s="4">
        <v>440.775</v>
      </c>
      <c r="E3" s="19">
        <f>D3/D7</f>
        <v>0.85799795610492</v>
      </c>
    </row>
    <row r="4" ht="20" customHeight="1" spans="1:5">
      <c r="A4" s="4">
        <v>2</v>
      </c>
      <c r="B4" s="4" t="s">
        <v>104</v>
      </c>
      <c r="C4" s="4">
        <v>34.896</v>
      </c>
      <c r="D4" s="4">
        <v>34.896</v>
      </c>
      <c r="E4" s="19">
        <f>D4/D7</f>
        <v>0.0679273930604896</v>
      </c>
    </row>
    <row r="5" ht="20" customHeight="1" spans="1:5">
      <c r="A5" s="4">
        <v>3</v>
      </c>
      <c r="B5" s="4" t="s">
        <v>57</v>
      </c>
      <c r="C5" s="4">
        <v>38.054</v>
      </c>
      <c r="D5" s="4">
        <v>38.054</v>
      </c>
      <c r="E5" s="19">
        <f>D5/D7</f>
        <v>0.0740746508345905</v>
      </c>
    </row>
    <row r="6" ht="20" customHeight="1" spans="1:5">
      <c r="A6" s="4"/>
      <c r="B6" s="4" t="s">
        <v>105</v>
      </c>
      <c r="C6" s="4">
        <f>SUM(C3:C5)</f>
        <v>513.725</v>
      </c>
      <c r="D6" s="4">
        <f>SUM(D3:D5)</f>
        <v>513.725</v>
      </c>
      <c r="E6" s="20">
        <v>1</v>
      </c>
    </row>
    <row r="7" ht="20" customHeight="1" spans="1:5">
      <c r="A7" s="4"/>
      <c r="B7" s="4" t="s">
        <v>106</v>
      </c>
      <c r="C7" s="4">
        <f>C6</f>
        <v>513.725</v>
      </c>
      <c r="D7" s="4">
        <f>D6</f>
        <v>513.725</v>
      </c>
      <c r="E7" s="4"/>
    </row>
    <row r="8" ht="20" customHeight="1" spans="1:5">
      <c r="A8" s="4"/>
      <c r="B8" s="4" t="s">
        <v>107</v>
      </c>
      <c r="C8" s="4">
        <v>100</v>
      </c>
      <c r="D8" s="4"/>
      <c r="E8" s="4"/>
    </row>
    <row r="13" ht="28" customHeight="1" spans="1:5">
      <c r="A13" s="2" t="s">
        <v>108</v>
      </c>
    </row>
    <row r="14" ht="39" customHeight="1" spans="1:5">
      <c r="A14" s="17" t="s">
        <v>21</v>
      </c>
      <c r="B14" s="18" t="s">
        <v>99</v>
      </c>
      <c r="C14" s="4" t="s">
        <v>100</v>
      </c>
      <c r="D14" s="4" t="s">
        <v>101</v>
      </c>
      <c r="E14" s="4" t="s">
        <v>102</v>
      </c>
    </row>
    <row r="15" ht="20" customHeight="1" spans="1:5">
      <c r="A15" s="4">
        <v>1</v>
      </c>
      <c r="B15" s="4" t="s">
        <v>109</v>
      </c>
      <c r="C15" s="4">
        <v>354.2815</v>
      </c>
      <c r="D15" s="4">
        <f>C15</f>
        <v>354.2815</v>
      </c>
      <c r="E15" s="19">
        <f>D15/D19</f>
        <v>0.689632585527276</v>
      </c>
    </row>
    <row r="16" ht="20" customHeight="1" spans="1:5">
      <c r="A16" s="4">
        <v>2</v>
      </c>
      <c r="B16" s="4" t="s">
        <v>110</v>
      </c>
      <c r="C16" s="4">
        <v>86.4935</v>
      </c>
      <c r="D16" s="4">
        <f>C16</f>
        <v>86.4935</v>
      </c>
      <c r="E16" s="19">
        <f>D16/D19</f>
        <v>0.168365370577644</v>
      </c>
    </row>
    <row r="17" ht="20" customHeight="1" spans="1:5">
      <c r="A17" s="4">
        <v>7</v>
      </c>
      <c r="B17" s="4" t="s">
        <v>104</v>
      </c>
      <c r="C17" s="4">
        <v>34.896</v>
      </c>
      <c r="D17" s="4">
        <f>C17</f>
        <v>34.896</v>
      </c>
      <c r="E17" s="19">
        <f>D17/D19</f>
        <v>0.0679273930604896</v>
      </c>
    </row>
    <row r="18" ht="20" customHeight="1" spans="1:5">
      <c r="A18" s="4">
        <v>8</v>
      </c>
      <c r="B18" s="4" t="s">
        <v>57</v>
      </c>
      <c r="C18" s="4">
        <v>38.054</v>
      </c>
      <c r="D18" s="4">
        <v>38.054</v>
      </c>
      <c r="E18" s="19">
        <f>D18/D19</f>
        <v>0.0740746508345905</v>
      </c>
    </row>
    <row r="19" ht="20" customHeight="1" spans="1:5">
      <c r="A19" s="4"/>
      <c r="B19" s="4" t="s">
        <v>106</v>
      </c>
      <c r="C19" s="4">
        <f>SUM(C15:C18)</f>
        <v>513.725</v>
      </c>
      <c r="D19" s="4">
        <f>C19</f>
        <v>513.725</v>
      </c>
      <c r="E19" s="8">
        <v>1</v>
      </c>
    </row>
    <row r="20" ht="20" customHeight="1" spans="1:5">
      <c r="A20" s="4"/>
      <c r="B20" s="4" t="s">
        <v>107</v>
      </c>
      <c r="C20" s="4">
        <v>100</v>
      </c>
      <c r="D20" s="4"/>
      <c r="E20" s="4"/>
    </row>
  </sheetData>
  <mergeCells count="2">
    <mergeCell ref="A1:E1"/>
    <mergeCell ref="A13:E1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:D3"/>
    </sheetView>
  </sheetViews>
  <sheetFormatPr defaultColWidth="9" defaultRowHeight="13.5" outlineLevelRow="4" outlineLevelCol="3"/>
  <cols>
    <col min="2" max="2" width="13.5" customWidth="1"/>
    <col min="3" max="3" width="13.25" customWidth="1"/>
    <col min="4" max="4" width="29.75" customWidth="1"/>
  </cols>
  <sheetData>
    <row r="1" ht="28" customHeight="1" spans="1:4">
      <c r="A1" s="2" t="s">
        <v>111</v>
      </c>
      <c r="B1" s="2"/>
      <c r="C1" s="2"/>
      <c r="D1" s="2"/>
    </row>
    <row r="2" ht="28" customHeight="1" spans="1:4">
      <c r="A2" s="4" t="s">
        <v>112</v>
      </c>
      <c r="B2" s="13" t="s">
        <v>113</v>
      </c>
      <c r="C2" s="14"/>
      <c r="D2" s="15"/>
    </row>
    <row r="3" ht="28" customHeight="1" spans="1:4">
      <c r="A3" s="4" t="s">
        <v>30</v>
      </c>
      <c r="B3" s="16">
        <v>2996.76</v>
      </c>
      <c r="C3" s="14"/>
      <c r="D3" s="15"/>
    </row>
    <row r="5" spans="1:4">
      <c r="D5" s="2"/>
    </row>
  </sheetData>
  <mergeCells count="3">
    <mergeCell ref="A1:D1"/>
    <mergeCell ref="B2:D2"/>
    <mergeCell ref="B3:D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4" sqref="C4"/>
    </sheetView>
  </sheetViews>
  <sheetFormatPr defaultColWidth="9" defaultRowHeight="13.5" outlineLevelCol="3"/>
  <cols>
    <col min="1" max="1" width="16.375" style="2" customWidth="1"/>
    <col min="2" max="2" width="21" style="2" customWidth="1"/>
    <col min="3" max="3" width="18.375" style="2" customWidth="1"/>
    <col min="4" max="4" width="18.75" style="2" customWidth="1"/>
  </cols>
  <sheetData>
    <row r="1" ht="20" customHeight="1" spans="1:4">
      <c r="A1" s="1" t="s">
        <v>114</v>
      </c>
      <c r="B1" s="1"/>
      <c r="C1" s="1"/>
      <c r="D1" s="2" t="s">
        <v>115</v>
      </c>
    </row>
    <row r="2" ht="20" customHeight="1" spans="1:4">
      <c r="A2" s="3" t="s">
        <v>21</v>
      </c>
      <c r="B2" s="4" t="s">
        <v>116</v>
      </c>
      <c r="C2" s="4" t="s">
        <v>117</v>
      </c>
      <c r="D2" s="4" t="s">
        <v>118</v>
      </c>
    </row>
    <row r="3" ht="20" customHeight="1" spans="1:4">
      <c r="A3" s="4">
        <v>1</v>
      </c>
      <c r="B3" s="4" t="s">
        <v>119</v>
      </c>
      <c r="C3" s="4">
        <v>513.725</v>
      </c>
      <c r="D3" s="8">
        <v>1</v>
      </c>
    </row>
    <row r="4" ht="20" customHeight="1" spans="1:4">
      <c r="A4" s="4"/>
      <c r="B4" s="4" t="s">
        <v>30</v>
      </c>
      <c r="C4" s="4">
        <v>513.725</v>
      </c>
      <c r="D4" s="8">
        <v>1</v>
      </c>
    </row>
    <row r="8" ht="20" customHeight="1" spans="1:4">
      <c r="A8" s="1" t="s">
        <v>120</v>
      </c>
      <c r="B8" s="1"/>
      <c r="C8" s="1"/>
      <c r="D8" s="2" t="s">
        <v>121</v>
      </c>
    </row>
    <row r="9" ht="20" customHeight="1" spans="1:4">
      <c r="A9" s="9" t="s">
        <v>122</v>
      </c>
      <c r="B9" s="4" t="s">
        <v>123</v>
      </c>
      <c r="C9" s="4" t="s">
        <v>124</v>
      </c>
      <c r="D9" s="10" t="s">
        <v>30</v>
      </c>
    </row>
    <row r="10" ht="20" customHeight="1" spans="1:4">
      <c r="A10" s="11"/>
      <c r="B10" s="4">
        <v>1</v>
      </c>
      <c r="C10" s="4">
        <v>1</v>
      </c>
      <c r="D10" s="12"/>
    </row>
    <row r="11" ht="20" customHeight="1" spans="1:4">
      <c r="A11" s="4" t="s">
        <v>119</v>
      </c>
      <c r="B11" s="4">
        <v>513.725</v>
      </c>
      <c r="C11" s="4">
        <v>0</v>
      </c>
      <c r="D11" s="4">
        <v>513.725</v>
      </c>
    </row>
    <row r="12" ht="20" customHeight="1" spans="1:4">
      <c r="A12" s="4" t="s">
        <v>30</v>
      </c>
      <c r="B12" s="4">
        <v>513.725</v>
      </c>
      <c r="C12" s="4">
        <v>0</v>
      </c>
      <c r="D12" s="4">
        <v>513.725</v>
      </c>
    </row>
  </sheetData>
  <mergeCells count="4">
    <mergeCell ref="A1:C1"/>
    <mergeCell ref="A8:C8"/>
    <mergeCell ref="A9:A10"/>
    <mergeCell ref="D9:D10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C3" sqref="C3"/>
    </sheetView>
  </sheetViews>
  <sheetFormatPr defaultColWidth="9" defaultRowHeight="13.5" outlineLevelRow="5" outlineLevelCol="3"/>
  <cols>
    <col min="1" max="1" width="17" customWidth="1"/>
    <col min="2" max="2" width="16.875" customWidth="1"/>
    <col min="3" max="3" width="17.25" customWidth="1"/>
    <col min="4" max="4" width="19.5" customWidth="1"/>
  </cols>
  <sheetData>
    <row r="1" ht="28" customHeight="1" spans="1:4">
      <c r="A1" s="1" t="s">
        <v>125</v>
      </c>
      <c r="B1" s="1"/>
      <c r="C1" s="1"/>
      <c r="D1" s="2" t="s">
        <v>126</v>
      </c>
    </row>
    <row r="2" ht="28" customHeight="1" spans="1:4">
      <c r="A2" s="3" t="s">
        <v>127</v>
      </c>
      <c r="B2" s="4" t="s">
        <v>128</v>
      </c>
      <c r="C2" s="4" t="s">
        <v>129</v>
      </c>
      <c r="D2" s="4" t="s">
        <v>130</v>
      </c>
    </row>
    <row r="3" ht="21" customHeight="1" spans="1:4">
      <c r="A3" s="4" t="s">
        <v>131</v>
      </c>
      <c r="B3" s="5">
        <v>0</v>
      </c>
      <c r="C3" s="4">
        <v>53150</v>
      </c>
      <c r="D3" s="6">
        <f>B3*C3/10000</f>
        <v>0</v>
      </c>
    </row>
    <row r="4" ht="23" customHeight="1" spans="1:4">
      <c r="A4" s="4" t="s">
        <v>30</v>
      </c>
      <c r="B4" s="5">
        <f>B3</f>
        <v>0</v>
      </c>
      <c r="C4" s="4"/>
      <c r="D4" s="6">
        <f>D3</f>
        <v>0</v>
      </c>
    </row>
    <row r="5" ht="18" customHeight="1" spans="1:4">
      <c r="A5" t="s">
        <v>132</v>
      </c>
    </row>
    <row r="6" ht="24" customHeight="1" spans="1:4">
      <c r="A6" s="7" t="s">
        <v>133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预算书</vt:lpstr>
      <vt:lpstr>工程总概算表</vt:lpstr>
      <vt:lpstr>工程其他费用计算表</vt:lpstr>
      <vt:lpstr>主要经济指标</vt:lpstr>
      <vt:lpstr>主要材料用量表</vt:lpstr>
      <vt:lpstr>资金筹措表</vt:lpstr>
      <vt:lpstr>土地征用费计算表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刹华</cp:lastModifiedBy>
  <dcterms:created xsi:type="dcterms:W3CDTF">2016-05-23T03:42:00Z</dcterms:created>
  <dcterms:modified xsi:type="dcterms:W3CDTF">2026-06-03T07:22:50Z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C237E864349F4512B755C4620727698A_13</vt:lpwstr>
  </property>
  <property fmtid="{D5CDD505-2E9C-101B-9397-08002B2CF9AE}" pid="4" name="CalculationRule">
    <vt:i4>0</vt:i4>
  </property>
</Properties>
</file>