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总概算表" sheetId="2" r:id="rId1"/>
    <sheet name="工程其他费用计算表" sheetId="3" r:id="rId2"/>
  </sheets>
  <definedNames>
    <definedName name="_xlnm.Print_Titles" localSheetId="0">工程总概算表!$1:$4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<sst xmlns="http://schemas.openxmlformats.org/spreadsheetml/2006/main" count="130" uniqueCount="86">
  <si>
    <t>工程总概算表</t>
  </si>
  <si>
    <t>工程名称：茶口粉干非遗文化匠人公社项目</t>
  </si>
  <si>
    <t>01表</t>
  </si>
  <si>
    <t>序号</t>
  </si>
  <si>
    <t>工程或费用名称</t>
  </si>
  <si>
    <t>估算金额（万元）</t>
  </si>
  <si>
    <t>技术经济指标</t>
  </si>
  <si>
    <t>备注</t>
  </si>
  <si>
    <t>建筑
工程</t>
  </si>
  <si>
    <t>安装
工程</t>
  </si>
  <si>
    <t>设备及工
器具购置</t>
  </si>
  <si>
    <t>其他
费用</t>
  </si>
  <si>
    <t>合计</t>
  </si>
  <si>
    <t>单位</t>
  </si>
  <si>
    <t>数量</t>
  </si>
  <si>
    <t>单位价值
（元）</t>
  </si>
  <si>
    <t>Ⅰ</t>
  </si>
  <si>
    <t>建筑安装工程费</t>
  </si>
  <si>
    <t>（一）</t>
  </si>
  <si>
    <t>园林景观</t>
  </si>
  <si>
    <t>项</t>
  </si>
  <si>
    <t>（二）</t>
  </si>
  <si>
    <t>粉干协会装修及文化布置</t>
  </si>
  <si>
    <t>m2</t>
  </si>
  <si>
    <t>（三）</t>
  </si>
  <si>
    <t>粉干展销中心室内装修</t>
  </si>
  <si>
    <t>工程费用小计</t>
  </si>
  <si>
    <t>万元</t>
  </si>
  <si>
    <t>Ⅱ</t>
  </si>
  <si>
    <t>工程建设其他费用</t>
  </si>
  <si>
    <t>建设用地费</t>
  </si>
  <si>
    <t>（1）</t>
  </si>
  <si>
    <t>其中：土地征用费</t>
  </si>
  <si>
    <t>亩</t>
  </si>
  <si>
    <t>（2）</t>
  </si>
  <si>
    <t>其中：房屋拆迁费</t>
  </si>
  <si>
    <t>㎡</t>
  </si>
  <si>
    <t>建设单位管理费</t>
  </si>
  <si>
    <t>建设工程监理费</t>
  </si>
  <si>
    <t>工程造价咨询服务费</t>
  </si>
  <si>
    <t xml:space="preserve"> 建设项目前期工作咨询费</t>
  </si>
  <si>
    <t>研究试验费</t>
  </si>
  <si>
    <t>勘察费</t>
  </si>
  <si>
    <t>设计费</t>
  </si>
  <si>
    <t>施工图预算编制费</t>
  </si>
  <si>
    <t>环境影响咨询服务费</t>
  </si>
  <si>
    <t>水土保持补偿费</t>
  </si>
  <si>
    <t>森林植被恢复费</t>
  </si>
  <si>
    <t>劳动安全卫生评审费</t>
  </si>
  <si>
    <t>场地准备及临时设施费</t>
  </si>
  <si>
    <t>工程保险费</t>
  </si>
  <si>
    <t>招标代理服务费</t>
  </si>
  <si>
    <t>施工图审查费</t>
  </si>
  <si>
    <t>防雷装置施工跟踪检测、设计技术评价费</t>
  </si>
  <si>
    <t>地下管线竣工测量费</t>
  </si>
  <si>
    <t>建设工程其他费用小计</t>
  </si>
  <si>
    <t>Ⅲ</t>
  </si>
  <si>
    <t>基本预备费</t>
  </si>
  <si>
    <r>
      <rPr>
        <sz val="11"/>
        <color theme="1"/>
        <rFont val="宋体"/>
        <charset val="134"/>
        <scheme val="minor"/>
      </rPr>
      <t>（</t>
    </r>
    <r>
      <rPr>
        <sz val="11"/>
        <color theme="1"/>
        <rFont val="微软雅黑"/>
        <charset val="134"/>
      </rPr>
      <t>Ⅰ</t>
    </r>
    <r>
      <rPr>
        <sz val="11"/>
        <color theme="1"/>
        <rFont val="宋体"/>
        <charset val="134"/>
        <scheme val="minor"/>
      </rPr>
      <t>+</t>
    </r>
    <r>
      <rPr>
        <sz val="11"/>
        <color theme="1"/>
        <rFont val="微软雅黑"/>
        <charset val="134"/>
      </rPr>
      <t>Ⅱ</t>
    </r>
    <r>
      <rPr>
        <sz val="11"/>
        <color theme="1"/>
        <rFont val="宋体"/>
        <charset val="134"/>
        <scheme val="minor"/>
      </rPr>
      <t>）*3%</t>
    </r>
  </si>
  <si>
    <t>Ⅳ</t>
  </si>
  <si>
    <t>建设项目估算投资</t>
  </si>
  <si>
    <t>工程建设其他费用计算表</t>
  </si>
  <si>
    <t>建设项目名称：茶口粉干非遗文化匠人公社项目</t>
  </si>
  <si>
    <t xml:space="preserve">序号 </t>
  </si>
  <si>
    <t>费用名称</t>
  </si>
  <si>
    <t>说明及计算式</t>
  </si>
  <si>
    <t>金额 （万元）</t>
  </si>
  <si>
    <t>本项目无土地征用及房屋拆迁安置补偿</t>
  </si>
  <si>
    <t>财政部财建[2016]504号文，（工程总投资-建设单位管理费-建设用地费）×费率</t>
  </si>
  <si>
    <t>国家发展和改革委员会、建设部发改价格[2007]670号文，施工监理收费基价×专业调整系数×工程复杂程度调整系数×附加调整系数×（1＋浮动 幅度值）</t>
  </si>
  <si>
    <t>闽建价协〔2020〕34号附件《福建省建设工程造价咨询服务费行业标准》，工程费用×基准费率×（1＋浮动幅度值）</t>
  </si>
  <si>
    <t>国家计委计价格[1999]1283号文，估算投资额×分档收费标准×行业调整系数×工程复杂程度调整系数</t>
  </si>
  <si>
    <t xml:space="preserve"> </t>
  </si>
  <si>
    <t>无</t>
  </si>
  <si>
    <t>国家计委、建设部计价格[2002]10号文，设计收费基价×专业调整系数×工程复杂程度调整系数×附加调整系数×（1＋浮动幅度值）</t>
  </si>
  <si>
    <t>国家计委、建设部计价格[2002]10号文，设计费×10%</t>
  </si>
  <si>
    <t>国家计委、国家环境保护总局计价格[2002]125号文，国家发展改革委发改价格[2011]534号文，估算投资额×分档收费标准×行业调整系数×敏感
程度调整系数×（1＋浮动幅度值）</t>
  </si>
  <si>
    <t>福建省发展和改革委员会、财政厅闽发改价服[2020]费267号文，弃土、弃渣和堆倒物的体积×1元/m³</t>
  </si>
  <si>
    <t>福建省财政厅、福建省林业厅、中国人民银行福州中心支行闽财税[2016]25号文，被占用或征用林地面积×每平方米森林植被恢复费收费标准</t>
  </si>
  <si>
    <t>建设部建标[2011]1号文</t>
  </si>
  <si>
    <t>建设部建标[2011]1号文，工程费用×0.4%</t>
  </si>
  <si>
    <t>国家计委计价格[2002]1980号文，国家发展改革委发改价格[2011]534号文，工程费用×分档收费费率×（1＋浮动幅度值）</t>
  </si>
  <si>
    <t>福建省物价局闽价服[2012]237号文</t>
  </si>
  <si>
    <t>福建省物价局闽价服[2015]242号文，防雷装置工程总造价×5.6%或总建筑面积×0.65元/㎡</t>
  </si>
  <si>
    <t>国家计委、建设部计价格[2002]10号文</t>
  </si>
  <si>
    <t>工程建设其他费合计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</si>
</sst>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8">
    <font>
      <sz val="11"/>
      <color theme="1"/>
      <name val="宋体"/>
      <charset val="134"/>
      <scheme val="minor"/>
    </font>
    <font>
      <sz val="14.4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2 4" xfId="52"/>
    <cellStyle name="常规 2 4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showGridLines="0" tabSelected="1" workbookViewId="0">
      <selection activeCell="A1" sqref="A1:K1"/>
    </sheetView>
  </sheetViews>
  <sheetFormatPr defaultColWidth="9" defaultRowHeight="13.5"/>
  <cols>
    <col min="1" max="1" width="9" style="1"/>
    <col min="2" max="2" width="29.25" customWidth="1"/>
    <col min="3" max="8" width="9.275" style="14" customWidth="1"/>
    <col min="9" max="9" width="9.275" style="15" customWidth="1"/>
    <col min="10" max="10" width="10.25" style="14" customWidth="1"/>
    <col min="11" max="11" width="18.875" style="1" customWidth="1"/>
  </cols>
  <sheetData>
    <row r="1" ht="31" customHeight="1" spans="1:11">
      <c r="A1" s="16" t="s">
        <v>0</v>
      </c>
      <c r="B1" s="16"/>
      <c r="C1" s="17"/>
      <c r="D1" s="17"/>
      <c r="E1" s="17"/>
      <c r="F1" s="17"/>
      <c r="G1" s="17"/>
      <c r="H1" s="17"/>
      <c r="I1" s="18"/>
      <c r="J1" s="17"/>
      <c r="K1" s="16"/>
    </row>
    <row r="2" customFormat="1" ht="23" customHeight="1" spans="1:11">
      <c r="A2" s="19" t="s">
        <v>1</v>
      </c>
      <c r="C2" s="14"/>
      <c r="D2" s="14"/>
      <c r="E2" s="14"/>
      <c r="F2" s="14"/>
      <c r="G2" s="14"/>
      <c r="H2" s="14"/>
      <c r="I2" s="15"/>
      <c r="J2" s="15"/>
      <c r="K2" s="1" t="s">
        <v>2</v>
      </c>
    </row>
    <row r="3" s="13" customFormat="1" ht="26.1" customHeight="1" spans="1:11">
      <c r="A3" s="20" t="s">
        <v>3</v>
      </c>
      <c r="B3" s="20" t="s">
        <v>4</v>
      </c>
      <c r="C3" s="21" t="s">
        <v>5</v>
      </c>
      <c r="D3" s="22"/>
      <c r="E3" s="22"/>
      <c r="F3" s="22"/>
      <c r="G3" s="23"/>
      <c r="H3" s="21" t="s">
        <v>6</v>
      </c>
      <c r="I3" s="24"/>
      <c r="J3" s="23"/>
      <c r="K3" s="25" t="s">
        <v>7</v>
      </c>
    </row>
    <row r="4" s="13" customFormat="1" ht="36" customHeight="1" spans="1:11">
      <c r="A4" s="26"/>
      <c r="B4" s="26"/>
      <c r="C4" s="27" t="s">
        <v>8</v>
      </c>
      <c r="D4" s="27" t="s">
        <v>9</v>
      </c>
      <c r="E4" s="27" t="s">
        <v>10</v>
      </c>
      <c r="F4" s="27" t="s">
        <v>11</v>
      </c>
      <c r="G4" s="27" t="s">
        <v>12</v>
      </c>
      <c r="H4" s="27" t="s">
        <v>13</v>
      </c>
      <c r="I4" s="28" t="s">
        <v>14</v>
      </c>
      <c r="J4" s="27" t="s">
        <v>15</v>
      </c>
      <c r="K4" s="25"/>
    </row>
    <row r="5" ht="28" customHeight="1" spans="1:11">
      <c r="A5" s="29" t="s">
        <v>16</v>
      </c>
      <c r="B5" s="9" t="s">
        <v>17</v>
      </c>
      <c r="C5" s="10"/>
      <c r="D5" s="10"/>
      <c r="E5" s="10"/>
      <c r="F5" s="10"/>
      <c r="G5" s="10"/>
      <c r="H5" s="10"/>
      <c r="I5" s="30"/>
      <c r="J5" s="10"/>
      <c r="K5" s="8"/>
    </row>
    <row r="6" ht="28" customHeight="1" spans="1:11">
      <c r="A6" s="8" t="s">
        <v>18</v>
      </c>
      <c r="B6" s="9" t="s">
        <v>19</v>
      </c>
      <c r="C6" s="10">
        <v>47.5381</v>
      </c>
      <c r="D6" s="10">
        <v>5.7878</v>
      </c>
      <c r="E6" s="10"/>
      <c r="F6" s="10"/>
      <c r="G6" s="10">
        <f>C6+D6+E6+F6</f>
        <v>53.3259</v>
      </c>
      <c r="H6" s="10" t="s">
        <v>20</v>
      </c>
      <c r="I6" s="30">
        <v>1</v>
      </c>
      <c r="J6" s="10">
        <f>G6/I6*10000</f>
        <v>533259</v>
      </c>
      <c r="K6" s="8"/>
    </row>
    <row r="7" ht="28" customHeight="1" spans="1:11">
      <c r="A7" s="8" t="s">
        <v>21</v>
      </c>
      <c r="B7" s="9" t="s">
        <v>22</v>
      </c>
      <c r="C7" s="10">
        <v>7.929</v>
      </c>
      <c r="D7" s="10">
        <v>0.3485</v>
      </c>
      <c r="E7" s="10"/>
      <c r="F7" s="10"/>
      <c r="G7" s="10">
        <f>C7+D7+E7+F7</f>
        <v>8.2775</v>
      </c>
      <c r="H7" s="10" t="s">
        <v>23</v>
      </c>
      <c r="I7" s="30">
        <v>213.82</v>
      </c>
      <c r="J7" s="31">
        <f>G7/I7*10000</f>
        <v>387.124684313909</v>
      </c>
      <c r="K7" s="8"/>
    </row>
    <row r="8" ht="28" customHeight="1" spans="1:11">
      <c r="A8" s="8" t="s">
        <v>24</v>
      </c>
      <c r="B8" s="9" t="s">
        <v>25</v>
      </c>
      <c r="C8" s="10">
        <v>27.2046</v>
      </c>
      <c r="D8" s="10">
        <v>10.6425</v>
      </c>
      <c r="E8" s="10"/>
      <c r="F8" s="10"/>
      <c r="G8" s="10">
        <f>C8+D8+E8+F8</f>
        <v>37.8471</v>
      </c>
      <c r="H8" s="10" t="s">
        <v>23</v>
      </c>
      <c r="I8" s="30">
        <v>195</v>
      </c>
      <c r="J8" s="31">
        <f>G8/I8*10000</f>
        <v>1940.87692307692</v>
      </c>
      <c r="K8" s="8"/>
    </row>
    <row r="9" ht="28" customHeight="1" spans="1:11">
      <c r="A9" s="8"/>
      <c r="B9" s="32" t="s">
        <v>26</v>
      </c>
      <c r="C9" s="33">
        <f>SUM(C6:C8)</f>
        <v>82.6717</v>
      </c>
      <c r="D9" s="33">
        <f>SUM(D6:D8)</f>
        <v>16.7788</v>
      </c>
      <c r="E9" s="33">
        <f>SUM(E6:E8)</f>
        <v>0</v>
      </c>
      <c r="F9" s="33">
        <f>SUM(F6:F8)</f>
        <v>0</v>
      </c>
      <c r="G9" s="33">
        <f>C9+D9+E9+F9</f>
        <v>99.4505</v>
      </c>
      <c r="H9" s="10" t="s">
        <v>27</v>
      </c>
      <c r="I9" s="30"/>
      <c r="J9" s="10"/>
      <c r="K9" s="8"/>
    </row>
    <row r="10" ht="28" customHeight="1" spans="1:11">
      <c r="A10" s="29" t="s">
        <v>28</v>
      </c>
      <c r="B10" s="9" t="s">
        <v>29</v>
      </c>
      <c r="C10" s="10"/>
      <c r="D10" s="10"/>
      <c r="E10" s="10"/>
      <c r="F10" s="10"/>
      <c r="G10" s="10"/>
      <c r="H10" s="10"/>
      <c r="I10" s="30"/>
      <c r="J10" s="10"/>
      <c r="K10" s="8"/>
    </row>
    <row r="11" ht="35" customHeight="1" spans="1:11">
      <c r="A11" s="8">
        <v>1</v>
      </c>
      <c r="B11" s="9" t="s">
        <v>30</v>
      </c>
      <c r="C11" s="10"/>
      <c r="D11" s="10"/>
      <c r="E11" s="10"/>
      <c r="F11" s="10"/>
      <c r="G11" s="12">
        <f>G12+G13</f>
        <v>0</v>
      </c>
      <c r="H11" s="10" t="s">
        <v>27</v>
      </c>
      <c r="I11" s="30"/>
      <c r="J11" s="10"/>
      <c r="K11" s="10"/>
    </row>
    <row r="12" ht="35" customHeight="1" spans="1:11">
      <c r="A12" s="34" t="s">
        <v>31</v>
      </c>
      <c r="B12" s="9" t="s">
        <v>32</v>
      </c>
      <c r="C12" s="10"/>
      <c r="D12" s="10"/>
      <c r="E12" s="10"/>
      <c r="F12" s="10"/>
      <c r="G12" s="12">
        <f>I12*J12/10000</f>
        <v>0</v>
      </c>
      <c r="H12" s="10" t="s">
        <v>33</v>
      </c>
      <c r="I12" s="30">
        <v>0</v>
      </c>
      <c r="J12" s="10"/>
      <c r="K12" s="10"/>
    </row>
    <row r="13" ht="35" customHeight="1" spans="1:11">
      <c r="A13" s="34" t="s">
        <v>34</v>
      </c>
      <c r="B13" s="9" t="s">
        <v>35</v>
      </c>
      <c r="C13" s="10"/>
      <c r="D13" s="10"/>
      <c r="E13" s="10"/>
      <c r="F13" s="10"/>
      <c r="G13" s="8"/>
      <c r="H13" s="10" t="s">
        <v>36</v>
      </c>
      <c r="I13" s="30"/>
      <c r="J13" s="10"/>
      <c r="K13" s="10"/>
    </row>
    <row r="14" ht="35" customHeight="1" spans="1:11">
      <c r="A14" s="8">
        <v>2</v>
      </c>
      <c r="B14" s="9" t="s">
        <v>37</v>
      </c>
      <c r="C14" s="10"/>
      <c r="D14" s="10"/>
      <c r="E14" s="10"/>
      <c r="F14" s="10"/>
      <c r="G14" s="12">
        <f>工程其他费用计算表!D5</f>
        <v>2.116328</v>
      </c>
      <c r="H14" s="10" t="s">
        <v>27</v>
      </c>
      <c r="I14" s="30"/>
      <c r="J14" s="10"/>
      <c r="K14" s="10"/>
    </row>
    <row r="15" ht="45" customHeight="1" spans="1:11">
      <c r="A15" s="8">
        <v>3</v>
      </c>
      <c r="B15" s="9" t="s">
        <v>38</v>
      </c>
      <c r="C15" s="10"/>
      <c r="D15" s="10"/>
      <c r="E15" s="10"/>
      <c r="F15" s="10"/>
      <c r="G15" s="12">
        <f>工程其他费用计算表!D6</f>
        <v>0.994505</v>
      </c>
      <c r="H15" s="10" t="s">
        <v>27</v>
      </c>
      <c r="I15" s="30"/>
      <c r="J15" s="10"/>
      <c r="K15" s="10"/>
    </row>
    <row r="16" ht="26.1" customHeight="1" spans="1:11">
      <c r="A16" s="8">
        <v>4</v>
      </c>
      <c r="B16" s="9" t="s">
        <v>39</v>
      </c>
      <c r="C16" s="10"/>
      <c r="D16" s="10"/>
      <c r="E16" s="10"/>
      <c r="F16" s="10"/>
      <c r="G16" s="12">
        <f>工程其他费用计算表!D7</f>
        <v>0.34807675</v>
      </c>
      <c r="H16" s="10" t="s">
        <v>27</v>
      </c>
      <c r="I16" s="30"/>
      <c r="J16" s="10"/>
      <c r="K16" s="10"/>
    </row>
    <row r="17" ht="45" customHeight="1" spans="1:11">
      <c r="A17" s="8">
        <v>5</v>
      </c>
      <c r="B17" s="9" t="s">
        <v>40</v>
      </c>
      <c r="C17" s="10"/>
      <c r="D17" s="10"/>
      <c r="E17" s="10"/>
      <c r="F17" s="10"/>
      <c r="G17" s="12" t="str">
        <f>工程其他费用计算表!D8</f>
        <v> </v>
      </c>
      <c r="H17" s="10" t="s">
        <v>27</v>
      </c>
      <c r="I17" s="30"/>
      <c r="J17" s="10"/>
      <c r="K17" s="10"/>
    </row>
    <row r="18" ht="42" customHeight="1" spans="1:11">
      <c r="A18" s="8">
        <v>6</v>
      </c>
      <c r="B18" s="9" t="s">
        <v>41</v>
      </c>
      <c r="C18" s="10"/>
      <c r="D18" s="10"/>
      <c r="E18" s="10"/>
      <c r="F18" s="10"/>
      <c r="G18" s="12">
        <f>工程其他费用计算表!D9</f>
        <v>0</v>
      </c>
      <c r="H18" s="10" t="s">
        <v>27</v>
      </c>
      <c r="I18" s="30"/>
      <c r="J18" s="10"/>
      <c r="K18" s="10"/>
    </row>
    <row r="19" ht="46" customHeight="1" spans="1:11">
      <c r="A19" s="8">
        <v>7</v>
      </c>
      <c r="B19" s="9" t="s">
        <v>42</v>
      </c>
      <c r="C19" s="10"/>
      <c r="D19" s="10"/>
      <c r="E19" s="10"/>
      <c r="F19" s="10"/>
      <c r="G19" s="12">
        <f>工程其他费用计算表!D10</f>
        <v>0</v>
      </c>
      <c r="H19" s="10" t="s">
        <v>27</v>
      </c>
      <c r="I19" s="30"/>
      <c r="J19" s="10"/>
      <c r="K19" s="10"/>
    </row>
    <row r="20" ht="26.1" customHeight="1" spans="1:11">
      <c r="A20" s="8">
        <v>8</v>
      </c>
      <c r="B20" s="9" t="s">
        <v>43</v>
      </c>
      <c r="C20" s="10"/>
      <c r="D20" s="10"/>
      <c r="E20" s="10"/>
      <c r="F20" s="10"/>
      <c r="G20" s="12">
        <f>工程其他费用计算表!D11</f>
        <v>3.13269075</v>
      </c>
      <c r="H20" s="10" t="s">
        <v>27</v>
      </c>
      <c r="I20" s="30"/>
      <c r="J20" s="10"/>
      <c r="K20" s="10"/>
    </row>
    <row r="21" ht="26.1" customHeight="1" spans="1:11">
      <c r="A21" s="8">
        <v>9</v>
      </c>
      <c r="B21" s="9" t="s">
        <v>44</v>
      </c>
      <c r="C21" s="10"/>
      <c r="D21" s="10"/>
      <c r="E21" s="10"/>
      <c r="F21" s="10"/>
      <c r="G21" s="12">
        <f>工程其他费用计算表!D12</f>
        <v>0.313269075</v>
      </c>
      <c r="H21" s="10" t="s">
        <v>27</v>
      </c>
      <c r="I21" s="30"/>
      <c r="J21" s="10"/>
      <c r="K21" s="10"/>
    </row>
    <row r="22" ht="26.1" customHeight="1" spans="1:11">
      <c r="A22" s="8">
        <v>10</v>
      </c>
      <c r="B22" s="9" t="s">
        <v>45</v>
      </c>
      <c r="C22" s="10"/>
      <c r="D22" s="10"/>
      <c r="E22" s="10"/>
      <c r="F22" s="10"/>
      <c r="G22" s="12">
        <f>工程其他费用计算表!D13</f>
        <v>0.241996216666667</v>
      </c>
      <c r="H22" s="10" t="s">
        <v>27</v>
      </c>
      <c r="I22" s="30"/>
      <c r="J22" s="10"/>
      <c r="K22" s="10"/>
    </row>
    <row r="23" ht="39" customHeight="1" spans="1:11">
      <c r="A23" s="8">
        <v>11</v>
      </c>
      <c r="B23" s="9" t="s">
        <v>46</v>
      </c>
      <c r="C23" s="10"/>
      <c r="D23" s="10"/>
      <c r="E23" s="10"/>
      <c r="F23" s="10"/>
      <c r="G23" s="12">
        <f>工程其他费用计算表!D14</f>
        <v>0</v>
      </c>
      <c r="H23" s="10" t="s">
        <v>27</v>
      </c>
      <c r="I23" s="30"/>
      <c r="J23" s="10"/>
      <c r="K23" s="10"/>
    </row>
    <row r="24" ht="53" customHeight="1" spans="1:11">
      <c r="A24" s="8">
        <v>12</v>
      </c>
      <c r="B24" s="9" t="s">
        <v>47</v>
      </c>
      <c r="C24" s="10"/>
      <c r="D24" s="10"/>
      <c r="E24" s="10"/>
      <c r="F24" s="10"/>
      <c r="G24" s="12">
        <f>工程其他费用计算表!D15</f>
        <v>0</v>
      </c>
      <c r="H24" s="10" t="s">
        <v>33</v>
      </c>
      <c r="I24" s="30"/>
      <c r="J24" s="10"/>
      <c r="K24" s="10"/>
    </row>
    <row r="25" ht="39" customHeight="1" spans="1:11">
      <c r="A25" s="8">
        <v>13</v>
      </c>
      <c r="B25" s="9" t="s">
        <v>48</v>
      </c>
      <c r="C25" s="10"/>
      <c r="D25" s="10"/>
      <c r="E25" s="10"/>
      <c r="F25" s="10"/>
      <c r="G25" s="12">
        <f>工程其他费用计算表!D16</f>
        <v>0.2983515</v>
      </c>
      <c r="H25" s="10" t="s">
        <v>27</v>
      </c>
      <c r="I25" s="30"/>
      <c r="J25" s="10"/>
      <c r="K25" s="10"/>
    </row>
    <row r="26" ht="36" customHeight="1" spans="1:11">
      <c r="A26" s="8">
        <v>14</v>
      </c>
      <c r="B26" s="9" t="s">
        <v>49</v>
      </c>
      <c r="C26" s="10"/>
      <c r="D26" s="10"/>
      <c r="E26" s="10"/>
      <c r="F26" s="10"/>
      <c r="G26" s="12">
        <f>工程其他费用计算表!D17</f>
        <v>0</v>
      </c>
      <c r="H26" s="10" t="s">
        <v>27</v>
      </c>
      <c r="I26" s="30"/>
      <c r="J26" s="10"/>
      <c r="K26" s="10"/>
    </row>
    <row r="27" ht="36" customHeight="1" spans="1:11">
      <c r="A27" s="8">
        <v>15</v>
      </c>
      <c r="B27" s="9" t="s">
        <v>50</v>
      </c>
      <c r="C27" s="10"/>
      <c r="D27" s="10"/>
      <c r="E27" s="10"/>
      <c r="F27" s="10"/>
      <c r="G27" s="12">
        <f>工程其他费用计算表!D18</f>
        <v>0.397802</v>
      </c>
      <c r="H27" s="10" t="s">
        <v>27</v>
      </c>
      <c r="I27" s="30"/>
      <c r="J27" s="10"/>
      <c r="K27" s="10"/>
    </row>
    <row r="28" ht="44" customHeight="1" spans="1:11">
      <c r="A28" s="8">
        <v>16</v>
      </c>
      <c r="B28" s="9" t="s">
        <v>51</v>
      </c>
      <c r="C28" s="10"/>
      <c r="D28" s="10"/>
      <c r="E28" s="10"/>
      <c r="F28" s="10"/>
      <c r="G28" s="12">
        <f>工程其他费用计算表!D19</f>
        <v>0.5</v>
      </c>
      <c r="H28" s="10" t="s">
        <v>27</v>
      </c>
      <c r="I28" s="30"/>
      <c r="J28" s="10"/>
      <c r="K28" s="10"/>
    </row>
    <row r="29" ht="36" customHeight="1" spans="1:11">
      <c r="A29" s="8">
        <v>17</v>
      </c>
      <c r="B29" s="9" t="s">
        <v>52</v>
      </c>
      <c r="C29" s="10"/>
      <c r="D29" s="10"/>
      <c r="E29" s="10"/>
      <c r="F29" s="10"/>
      <c r="G29" s="12">
        <f>工程其他费用计算表!D20</f>
        <v>0.1392307</v>
      </c>
      <c r="H29" s="10" t="s">
        <v>27</v>
      </c>
      <c r="I29" s="30"/>
      <c r="J29" s="10"/>
      <c r="K29" s="10"/>
    </row>
    <row r="30" ht="32" customHeight="1" spans="1:11">
      <c r="A30" s="8">
        <v>18</v>
      </c>
      <c r="B30" s="11" t="s">
        <v>53</v>
      </c>
      <c r="C30" s="10"/>
      <c r="D30" s="10"/>
      <c r="E30" s="10"/>
      <c r="F30" s="10"/>
      <c r="G30" s="12">
        <f>工程其他费用计算表!D21</f>
        <v>0</v>
      </c>
      <c r="H30" s="10" t="s">
        <v>27</v>
      </c>
      <c r="I30" s="30"/>
      <c r="J30" s="10"/>
      <c r="K30" s="10"/>
    </row>
    <row r="31" ht="26.1" customHeight="1" spans="1:11">
      <c r="A31" s="8">
        <v>19</v>
      </c>
      <c r="B31" s="9" t="s">
        <v>54</v>
      </c>
      <c r="C31" s="10"/>
      <c r="D31" s="10"/>
      <c r="E31" s="10"/>
      <c r="F31" s="10"/>
      <c r="G31" s="12">
        <f>工程其他费用计算表!D22</f>
        <v>0</v>
      </c>
      <c r="H31" s="10" t="s">
        <v>27</v>
      </c>
      <c r="I31" s="30"/>
      <c r="J31" s="10"/>
      <c r="K31" s="8"/>
    </row>
    <row r="32" ht="28" customHeight="1" spans="1:11">
      <c r="A32" s="8"/>
      <c r="B32" s="9" t="s">
        <v>55</v>
      </c>
      <c r="C32" s="10"/>
      <c r="D32" s="10"/>
      <c r="E32" s="10"/>
      <c r="F32" s="10"/>
      <c r="G32" s="33">
        <f>SUM(G11:G31)</f>
        <v>8.48224999166667</v>
      </c>
      <c r="H32" s="10" t="s">
        <v>27</v>
      </c>
      <c r="I32" s="30"/>
      <c r="J32" s="10"/>
      <c r="K32" s="8"/>
    </row>
    <row r="33" ht="28" customHeight="1" spans="1:11">
      <c r="A33" s="29" t="s">
        <v>56</v>
      </c>
      <c r="B33" s="9" t="s">
        <v>57</v>
      </c>
      <c r="C33" s="10"/>
      <c r="D33" s="10"/>
      <c r="E33" s="10"/>
      <c r="F33" s="10"/>
      <c r="G33" s="33">
        <f>(G9+G32)*3%</f>
        <v>3.23798249975</v>
      </c>
      <c r="H33" s="10" t="s">
        <v>27</v>
      </c>
      <c r="I33" s="30"/>
      <c r="J33" s="10"/>
      <c r="K33" s="35" t="s">
        <v>58</v>
      </c>
    </row>
    <row r="34" ht="28" customHeight="1" spans="1:11">
      <c r="A34" s="29" t="s">
        <v>59</v>
      </c>
      <c r="B34" s="9" t="s">
        <v>60</v>
      </c>
      <c r="C34" s="10"/>
      <c r="D34" s="10"/>
      <c r="E34" s="10"/>
      <c r="F34" s="10"/>
      <c r="G34" s="33">
        <f>G9+G32+G33</f>
        <v>111.170732491417</v>
      </c>
      <c r="H34" s="10" t="s">
        <v>27</v>
      </c>
      <c r="I34" s="30"/>
      <c r="J34" s="10"/>
      <c r="K34" s="8"/>
    </row>
  </sheetData>
  <mergeCells count="6">
    <mergeCell ref="A1:K1"/>
    <mergeCell ref="I2:J2"/>
    <mergeCell ref="C3:G3"/>
    <mergeCell ref="H3:J3"/>
    <mergeCell ref="A3:A4"/>
    <mergeCell ref="B3:B4"/>
  </mergeCells>
  <pageMargins left="0.550694444444444" right="0.156944444444444" top="0.751388888888889" bottom="0.751388888888889" header="0.275" footer="0.298611111111111"/>
  <pageSetup paperSize="9" scale="74" fitToHeight="0" orientation="portrait" horizontalDpi="600"/>
  <headerFooter>
    <oddHeader>&amp;R第 &amp;P 页，共 &amp;N 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1" workbookViewId="0">
      <selection activeCell="D11" sqref="D11"/>
    </sheetView>
  </sheetViews>
  <sheetFormatPr defaultColWidth="9" defaultRowHeight="13.5" outlineLevelCol="4"/>
  <cols>
    <col min="1" max="1" width="6.25" style="1" customWidth="1"/>
    <col min="2" max="2" width="25.75" customWidth="1"/>
    <col min="3" max="3" width="83.25" style="2" customWidth="1"/>
    <col min="4" max="4" width="13.375" style="1" customWidth="1"/>
    <col min="5" max="5" width="9" style="1"/>
  </cols>
  <sheetData>
    <row r="1" ht="28" customHeight="1" spans="1:5">
      <c r="A1" s="3" t="s">
        <v>61</v>
      </c>
      <c r="B1" s="3"/>
      <c r="C1" s="3"/>
      <c r="D1" s="3"/>
      <c r="E1" s="3"/>
    </row>
    <row r="2" ht="28" customHeight="1" spans="1:5">
      <c r="A2" s="4" t="s">
        <v>62</v>
      </c>
      <c r="B2" s="5"/>
      <c r="C2" s="6"/>
      <c r="D2" s="7"/>
      <c r="E2" s="7"/>
    </row>
    <row r="3" ht="28" customHeight="1" spans="1:5">
      <c r="A3" s="8" t="s">
        <v>63</v>
      </c>
      <c r="B3" s="9" t="s">
        <v>64</v>
      </c>
      <c r="C3" s="10" t="s">
        <v>65</v>
      </c>
      <c r="D3" s="8" t="s">
        <v>66</v>
      </c>
      <c r="E3" s="8" t="s">
        <v>7</v>
      </c>
    </row>
    <row r="4" ht="28" customHeight="1" spans="1:5">
      <c r="A4" s="8">
        <v>1</v>
      </c>
      <c r="B4" s="9" t="s">
        <v>30</v>
      </c>
      <c r="C4" s="11" t="s">
        <v>67</v>
      </c>
      <c r="D4" s="12"/>
      <c r="E4" s="8"/>
    </row>
    <row r="5" ht="28" customHeight="1" spans="1:5">
      <c r="A5" s="8">
        <v>2</v>
      </c>
      <c r="B5" s="9" t="s">
        <v>37</v>
      </c>
      <c r="C5" s="11" t="s">
        <v>68</v>
      </c>
      <c r="D5" s="12">
        <f>(6.3659+99.4505)*2%</f>
        <v>2.116328</v>
      </c>
      <c r="E5" s="8"/>
    </row>
    <row r="6" ht="28" customHeight="1" spans="1:5">
      <c r="A6" s="8">
        <v>3</v>
      </c>
      <c r="B6" s="9" t="s">
        <v>38</v>
      </c>
      <c r="C6" s="11" t="s">
        <v>69</v>
      </c>
      <c r="D6" s="12">
        <f>工程总概算表!G9*2%*0.5</f>
        <v>0.994505</v>
      </c>
      <c r="E6" s="8"/>
    </row>
    <row r="7" ht="28" customHeight="1" spans="1:5">
      <c r="A7" s="8">
        <v>4</v>
      </c>
      <c r="B7" s="9" t="s">
        <v>39</v>
      </c>
      <c r="C7" s="11" t="s">
        <v>70</v>
      </c>
      <c r="D7" s="12">
        <f>工程总概算表!G9*3.5/1000</f>
        <v>0.34807675</v>
      </c>
      <c r="E7" s="8"/>
    </row>
    <row r="8" ht="28" customHeight="1" spans="1:5">
      <c r="A8" s="8">
        <v>5</v>
      </c>
      <c r="B8" s="9" t="s">
        <v>40</v>
      </c>
      <c r="C8" s="11" t="s">
        <v>71</v>
      </c>
      <c r="D8" s="12" t="s">
        <v>72</v>
      </c>
      <c r="E8" s="8"/>
    </row>
    <row r="9" ht="28" customHeight="1" spans="1:5">
      <c r="A9" s="8">
        <v>6</v>
      </c>
      <c r="B9" s="9" t="s">
        <v>41</v>
      </c>
      <c r="C9" s="11" t="s">
        <v>73</v>
      </c>
      <c r="D9" s="12"/>
      <c r="E9" s="8"/>
    </row>
    <row r="10" ht="28" customHeight="1" spans="1:5">
      <c r="A10" s="8">
        <v>7</v>
      </c>
      <c r="B10" s="9" t="s">
        <v>42</v>
      </c>
      <c r="C10" s="11"/>
      <c r="D10" s="12"/>
      <c r="E10" s="8"/>
    </row>
    <row r="11" ht="28" customHeight="1" spans="1:5">
      <c r="A11" s="8">
        <v>8</v>
      </c>
      <c r="B11" s="9" t="s">
        <v>43</v>
      </c>
      <c r="C11" s="11" t="s">
        <v>74</v>
      </c>
      <c r="D11" s="12">
        <f>工程总概算表!G9*4.5/100*0.7</f>
        <v>3.13269075</v>
      </c>
      <c r="E11" s="8"/>
    </row>
    <row r="12" ht="28" customHeight="1" spans="1:5">
      <c r="A12" s="8">
        <v>9</v>
      </c>
      <c r="B12" s="9" t="s">
        <v>44</v>
      </c>
      <c r="C12" s="11" t="s">
        <v>75</v>
      </c>
      <c r="D12" s="12">
        <f>D11*10%</f>
        <v>0.313269075</v>
      </c>
      <c r="E12" s="8"/>
    </row>
    <row r="13" ht="28" customHeight="1" spans="1:5">
      <c r="A13" s="8">
        <v>10</v>
      </c>
      <c r="B13" s="9" t="s">
        <v>45</v>
      </c>
      <c r="C13" s="11" t="s">
        <v>76</v>
      </c>
      <c r="D13" s="12">
        <f>(5+1+0.8+0.5)/3000*工程总概算表!G9</f>
        <v>0.241996216666667</v>
      </c>
      <c r="E13" s="8"/>
    </row>
    <row r="14" ht="28" customHeight="1" spans="1:5">
      <c r="A14" s="8">
        <v>11</v>
      </c>
      <c r="B14" s="9" t="s">
        <v>46</v>
      </c>
      <c r="C14" s="11" t="s">
        <v>77</v>
      </c>
      <c r="D14" s="12"/>
      <c r="E14" s="8"/>
    </row>
    <row r="15" ht="28" customHeight="1" spans="1:5">
      <c r="A15" s="8">
        <v>12</v>
      </c>
      <c r="B15" s="9" t="s">
        <v>47</v>
      </c>
      <c r="C15" s="11" t="s">
        <v>78</v>
      </c>
      <c r="D15" s="12"/>
      <c r="E15" s="8"/>
    </row>
    <row r="16" ht="28" customHeight="1" spans="1:5">
      <c r="A16" s="8">
        <v>13</v>
      </c>
      <c r="B16" s="9" t="s">
        <v>48</v>
      </c>
      <c r="C16" s="11" t="s">
        <v>79</v>
      </c>
      <c r="D16" s="12">
        <f>工程总概算表!G9*0.3%</f>
        <v>0.2983515</v>
      </c>
      <c r="E16" s="8"/>
    </row>
    <row r="17" ht="28" customHeight="1" spans="1:5">
      <c r="A17" s="8">
        <v>14</v>
      </c>
      <c r="B17" s="9" t="s">
        <v>49</v>
      </c>
      <c r="C17" s="11" t="s">
        <v>79</v>
      </c>
      <c r="D17" s="12"/>
      <c r="E17" s="8"/>
    </row>
    <row r="18" ht="28" customHeight="1" spans="1:5">
      <c r="A18" s="8">
        <v>15</v>
      </c>
      <c r="B18" s="9" t="s">
        <v>50</v>
      </c>
      <c r="C18" s="11" t="s">
        <v>80</v>
      </c>
      <c r="D18" s="12">
        <f>工程总概算表!G9*0.4%</f>
        <v>0.397802</v>
      </c>
      <c r="E18" s="8"/>
    </row>
    <row r="19" ht="28" customHeight="1" spans="1:5">
      <c r="A19" s="8">
        <v>16</v>
      </c>
      <c r="B19" s="9" t="s">
        <v>51</v>
      </c>
      <c r="C19" s="11" t="s">
        <v>81</v>
      </c>
      <c r="D19" s="12">
        <v>0.5</v>
      </c>
      <c r="E19" s="8"/>
    </row>
    <row r="20" ht="28" customHeight="1" spans="1:5">
      <c r="A20" s="8">
        <v>17</v>
      </c>
      <c r="B20" s="9" t="s">
        <v>52</v>
      </c>
      <c r="C20" s="11" t="s">
        <v>82</v>
      </c>
      <c r="D20" s="12">
        <f>工程总概算表!G9*0.14%</f>
        <v>0.1392307</v>
      </c>
      <c r="E20" s="8"/>
    </row>
    <row r="21" ht="28" customHeight="1" spans="1:5">
      <c r="A21" s="8">
        <v>18</v>
      </c>
      <c r="B21" s="11" t="s">
        <v>53</v>
      </c>
      <c r="C21" s="11" t="s">
        <v>83</v>
      </c>
      <c r="D21" s="12"/>
      <c r="E21" s="8"/>
    </row>
    <row r="22" ht="28" customHeight="1" spans="1:5">
      <c r="A22" s="8">
        <v>19</v>
      </c>
      <c r="B22" s="9" t="s">
        <v>54</v>
      </c>
      <c r="C22" s="11" t="s">
        <v>84</v>
      </c>
      <c r="D22" s="12"/>
      <c r="E22" s="8"/>
    </row>
    <row r="23" ht="28" customHeight="1" spans="1:5">
      <c r="A23" s="8"/>
      <c r="B23" s="9" t="s">
        <v>85</v>
      </c>
      <c r="C23" s="11"/>
      <c r="D23" s="12">
        <f>SUM(D4:D22)</f>
        <v>8.48224999166667</v>
      </c>
      <c r="E23" s="8"/>
    </row>
  </sheetData>
  <mergeCells count="1">
    <mergeCell ref="A1:E1"/>
  </mergeCells>
  <pageMargins left="0.550694444444444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工程总概算表</vt:lpstr>
      <vt:lpstr>工程其他费用计算表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刹华</cp:lastModifiedBy>
  <dcterms:created xsi:type="dcterms:W3CDTF">2016-05-23T03:42:00Z</dcterms:created>
  <dcterms:modified xsi:type="dcterms:W3CDTF">2025-12-31T02:07:09Z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3F10DA9A8D934D7CA0E1E73AB1B3F576</vt:lpwstr>
  </property>
  <property fmtid="{D5CDD505-2E9C-101B-9397-08002B2CF9AE}" pid="4" name="CalculationRule">
    <vt:i4>0</vt:i4>
  </property>
</Properties>
</file>