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firstSheet="11" activeTab="11"/>
  </bookViews>
  <sheets>
    <sheet name="反馈与2022任务" sheetId="11" state="hidden" r:id="rId1"/>
    <sheet name="分乡镇总（反馈" sheetId="5" state="hidden" r:id="rId2"/>
    <sheet name="分乡镇春收（反馈、上报)" sheetId="6" state="hidden" r:id="rId3"/>
    <sheet name="分乡镇夏收（反馈）" sheetId="7" state="hidden" r:id="rId4"/>
    <sheet name="分乡镇秋收（反馈） " sheetId="8" state="hidden" r:id="rId5"/>
    <sheet name="大豆合计（夏收+秋收）" sheetId="15" state="hidden" r:id="rId6"/>
    <sheet name="2022分品种详表（用）" sheetId="10" state="hidden" r:id="rId7"/>
    <sheet name="2022粮食生产目标 (用)" sheetId="13" state="hidden" r:id="rId8"/>
    <sheet name="2022粮食生产目标 (单产}" sheetId="16" state="hidden" r:id="rId9"/>
    <sheet name="2022粮食目标" sheetId="12" state="hidden" r:id="rId10"/>
    <sheet name="2022粮食生产目标 (大豆任务与反馈)" sheetId="14" state="hidden" r:id="rId11"/>
    <sheet name="2024粮油目标" sheetId="30" r:id="rId12"/>
  </sheets>
  <definedNames>
    <definedName name="_xlnm.Print_Area" localSheetId="1">'分乡镇总（反馈'!#REF!</definedName>
    <definedName name="_xlnm.Print_Area" localSheetId="2">'分乡镇春收（反馈、上报)'!$A$4:$AB$26</definedName>
    <definedName name="_xlnm.Print_Area" localSheetId="3">'分乡镇夏收（反馈）'!$A$2:$Y$27</definedName>
    <definedName name="_xlnm.Print_Area" localSheetId="4">'分乡镇秋收（反馈） '!$A$1:$AM$26</definedName>
    <definedName name="_xlnm.Print_Area" localSheetId="0">反馈与2022任务!$B$2:$T$28</definedName>
    <definedName name="_xlnm.Print_Area" localSheetId="7">'2022粮食生产目标 (用)'!$A$1:$T$23</definedName>
    <definedName name="_xlnm.Print_Area" localSheetId="10">'2022粮食生产目标 (大豆任务与反馈)'!$A$1:$U$23</definedName>
    <definedName name="_xlnm.Print_Area" localSheetId="5">'大豆合计（夏收+秋收）'!$A$1:$AM$26</definedName>
    <definedName name="_xlnm.Print_Area" localSheetId="8">'2022粮食生产目标 (单产}'!$A$1:$AB$23</definedName>
    <definedName name="_xlnm.Print_Area" localSheetId="11">'2024粮油目标'!$A$1:$U$23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M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P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AG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AJ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BR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BV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G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  <comment ref="AA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  <comment ref="BL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M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P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AG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AJ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BJ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  <comment ref="BN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875</t>
        </r>
      </text>
    </comment>
    <comment ref="G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  <comment ref="AA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  <comment ref="BD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635</t>
        </r>
      </text>
    </comment>
  </commentList>
</comments>
</file>

<file path=xl/sharedStrings.xml><?xml version="1.0" encoding="utf-8"?>
<sst xmlns="http://schemas.openxmlformats.org/spreadsheetml/2006/main" count="1014" uniqueCount="116">
  <si>
    <t>附件2</t>
  </si>
  <si>
    <r>
      <rPr>
        <b/>
        <sz val="20"/>
        <rFont val="Times New Roman"/>
        <charset val="134"/>
      </rPr>
      <t>2022</t>
    </r>
    <r>
      <rPr>
        <b/>
        <sz val="20"/>
        <rFont val="宋体"/>
        <charset val="134"/>
      </rPr>
      <t>年闽清县粮食生产目标与</t>
    </r>
    <r>
      <rPr>
        <b/>
        <sz val="20"/>
        <rFont val="Times New Roman"/>
        <charset val="134"/>
      </rPr>
      <t>2021</t>
    </r>
    <r>
      <rPr>
        <b/>
        <sz val="20"/>
        <rFont val="宋体"/>
        <charset val="134"/>
      </rPr>
      <t>年反馈数</t>
    </r>
  </si>
  <si>
    <t>项
目
乡
镇</t>
  </si>
  <si>
    <t>全年</t>
  </si>
  <si>
    <t>春收</t>
  </si>
  <si>
    <t>其中</t>
  </si>
  <si>
    <t>马铃薯</t>
  </si>
  <si>
    <t>豆类等其他</t>
  </si>
  <si>
    <t>面积</t>
  </si>
  <si>
    <t>产量</t>
  </si>
  <si>
    <t>亩产</t>
  </si>
  <si>
    <t>市分品种</t>
  </si>
  <si>
    <t>2022任务</t>
  </si>
  <si>
    <t>2021反馈</t>
  </si>
  <si>
    <t>与反馈对比</t>
  </si>
  <si>
    <t>百分比</t>
  </si>
  <si>
    <t>夏收</t>
  </si>
  <si>
    <t>早稻</t>
  </si>
  <si>
    <t>玉米</t>
  </si>
  <si>
    <t>豆类</t>
  </si>
  <si>
    <t>早稻亩产500公斤，增1.4%，通不过</t>
  </si>
  <si>
    <t>玉米亩产500公斤，下降5%，通不过</t>
  </si>
  <si>
    <t>秋收</t>
  </si>
  <si>
    <t>中稻</t>
  </si>
  <si>
    <t>晚稻</t>
  </si>
  <si>
    <t>甘薯</t>
  </si>
  <si>
    <t>玉米挪40吨产量到豆类</t>
  </si>
  <si>
    <r>
      <rPr>
        <b/>
        <sz val="20"/>
        <rFont val="Times New Roman"/>
        <charset val="134"/>
      </rPr>
      <t>2021</t>
    </r>
    <r>
      <rPr>
        <b/>
        <sz val="20"/>
        <rFont val="宋体"/>
        <charset val="134"/>
      </rPr>
      <t>年闽清县粮食生产分品种（反馈）</t>
    </r>
  </si>
  <si>
    <t>全年
（反馈）</t>
  </si>
  <si>
    <t>春粮</t>
  </si>
  <si>
    <t>夏粮</t>
  </si>
  <si>
    <t>秋粮</t>
  </si>
  <si>
    <t>玉米豆类</t>
  </si>
  <si>
    <t>全县</t>
  </si>
  <si>
    <t>梅城</t>
  </si>
  <si>
    <t>梅溪</t>
  </si>
  <si>
    <t>云龙</t>
  </si>
  <si>
    <t>白樟</t>
  </si>
  <si>
    <t>金沙</t>
  </si>
  <si>
    <t>白中</t>
  </si>
  <si>
    <t>池园</t>
  </si>
  <si>
    <t>上莲</t>
  </si>
  <si>
    <t>坂东</t>
  </si>
  <si>
    <t>三溪</t>
  </si>
  <si>
    <t>塔庄</t>
  </si>
  <si>
    <t>省璜</t>
  </si>
  <si>
    <t>雄江</t>
  </si>
  <si>
    <t>桔林</t>
  </si>
  <si>
    <t>东桥</t>
  </si>
  <si>
    <t>下祝</t>
  </si>
  <si>
    <r>
      <rPr>
        <b/>
        <sz val="20"/>
        <rFont val="Times New Roman"/>
        <charset val="134"/>
      </rPr>
      <t>2021</t>
    </r>
    <r>
      <rPr>
        <b/>
        <sz val="20"/>
        <rFont val="宋体"/>
        <charset val="134"/>
      </rPr>
      <t>年闽清县粮食分品种详表（秋冬种春收上报与反馈）</t>
    </r>
  </si>
  <si>
    <t>2022年闽清县春粮分品种详表</t>
  </si>
  <si>
    <t>反馈</t>
  </si>
  <si>
    <t>2021年春粮（反馈）</t>
  </si>
  <si>
    <t>2021年秋冬播（上报）</t>
  </si>
  <si>
    <t>2022春粮（任务）</t>
  </si>
  <si>
    <t>春粮（计算）</t>
  </si>
  <si>
    <t>按任务单产</t>
  </si>
  <si>
    <t>任务与反馈比</t>
  </si>
  <si>
    <t>2021年闽清县粮食分品种（春播夏收）反馈与计划</t>
  </si>
  <si>
    <t>夏粮（2021反馈）</t>
  </si>
  <si>
    <t>夏粮（2022任务）</t>
  </si>
  <si>
    <t>豆类分品种（指标</t>
  </si>
  <si>
    <t>豆类分品种（反馈</t>
  </si>
  <si>
    <t>夏粮（2022计算）</t>
  </si>
  <si>
    <t>大豆</t>
  </si>
  <si>
    <t>绿豆</t>
  </si>
  <si>
    <t>其它杂豆</t>
  </si>
  <si>
    <t>合计</t>
  </si>
  <si>
    <t>合计面积</t>
  </si>
  <si>
    <t>比反馈亩增</t>
  </si>
  <si>
    <t>0-7%</t>
  </si>
  <si>
    <t>2021年闽清县粮食生产（夏播秋收）反馈与2022年指导性计划</t>
  </si>
  <si>
    <t>秋粮（2021反馈）</t>
  </si>
  <si>
    <t>其中反馈</t>
  </si>
  <si>
    <t>秋粮（2022任务）</t>
  </si>
  <si>
    <t>分品种详细（指标</t>
  </si>
  <si>
    <t>秋粮（2022计算）</t>
  </si>
  <si>
    <t>甘薯反馈</t>
  </si>
  <si>
    <t>秋收玉米反馈</t>
  </si>
  <si>
    <t>豆类反馈</t>
  </si>
  <si>
    <t>甘薯计划</t>
  </si>
  <si>
    <t>秋收玉米计划</t>
  </si>
  <si>
    <t>秋收豆类计划</t>
  </si>
  <si>
    <t>亩产比反馈</t>
  </si>
  <si>
    <t>%</t>
  </si>
  <si>
    <t>分品种详细（夏收</t>
  </si>
  <si>
    <t>分品种详细（秋收</t>
  </si>
  <si>
    <t>2022年度闽清县粮食生产目标任务分品种详表</t>
  </si>
  <si>
    <t xml:space="preserve">                                                                                                  单位：万亩、万吨</t>
  </si>
  <si>
    <t>乡镇</t>
  </si>
  <si>
    <t>约束性</t>
  </si>
  <si>
    <t>指导性</t>
  </si>
  <si>
    <t>全年粮食产量</t>
  </si>
  <si>
    <t>其中：</t>
  </si>
  <si>
    <t>全年粮食播种面积</t>
  </si>
  <si>
    <t>其中：大豆播种面积</t>
  </si>
  <si>
    <t xml:space="preserve"> 闽清</t>
  </si>
  <si>
    <t>2022年闽清县粮食生产目标</t>
  </si>
  <si>
    <t xml:space="preserve">                                                                               单位：亩、吨</t>
  </si>
  <si>
    <t>玉米、豆类等春种旱粮</t>
  </si>
  <si>
    <t>甘薯、玉米、大豆等其他旱粮</t>
  </si>
  <si>
    <t>增减</t>
  </si>
  <si>
    <t xml:space="preserve">                                                                                          单位：万亩、万吨</t>
  </si>
  <si>
    <t>县（市）区</t>
  </si>
  <si>
    <t>全年
粮食
产量</t>
  </si>
  <si>
    <t>玉米、大豆、马铃薯等春种旱粮</t>
  </si>
  <si>
    <t>其中：大豆播种面积（反馈）</t>
  </si>
  <si>
    <t>2024年闽清县粮食大豆油料生产目标</t>
  </si>
  <si>
    <t xml:space="preserve">                                                                                                                单位：亩、吨</t>
  </si>
  <si>
    <t>底线目标</t>
  </si>
  <si>
    <t>全年
粮食
播种
面积</t>
  </si>
  <si>
    <t>其中：大豆
播种
面积</t>
  </si>
  <si>
    <t>油料
播种
面积</t>
  </si>
  <si>
    <t>玉米、大豆等春种旱粮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</si>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</sst>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.0_ "/>
  </numFmts>
  <fonts count="66">
    <font>
      <sz val="12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8"/>
      <color theme="1"/>
      <name val="宋体"/>
      <charset val="134"/>
    </font>
    <font>
      <b/>
      <sz val="20"/>
      <color indexed="8"/>
      <name val="方正小标宋简体"/>
      <charset val="134"/>
    </font>
    <font>
      <b/>
      <sz val="9"/>
      <name val="宋体"/>
      <charset val="134"/>
    </font>
    <font>
      <b/>
      <sz val="2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rgb="FF0000FF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8"/>
      <color theme="1"/>
      <name val="宋体"/>
      <charset val="134"/>
    </font>
    <font>
      <b/>
      <sz val="10"/>
      <color rgb="FF0000FF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indexed="1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8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29" applyNumberFormat="0" applyAlignment="0" applyProtection="0">
      <alignment vertical="center"/>
    </xf>
    <xf numFmtId="0" fontId="53" fillId="10" borderId="30" applyNumberFormat="0" applyAlignment="0" applyProtection="0">
      <alignment vertical="center"/>
    </xf>
    <xf numFmtId="0" fontId="54" fillId="10" borderId="29" applyNumberFormat="0" applyAlignment="0" applyProtection="0">
      <alignment vertical="center"/>
    </xf>
    <xf numFmtId="0" fontId="55" fillId="11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</cellStyleXfs>
  <cellXfs count="38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 wrapText="1"/>
    </xf>
    <xf numFmtId="0" fontId="6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49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2" fillId="0" borderId="0" xfId="0" applyFont="1" applyFill="1" applyBorder="1" applyAlignment="1">
      <alignment horizontal="justify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6" fontId="8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8" fillId="3" borderId="0" xfId="0" applyFont="1" applyFill="1">
      <alignment vertical="center"/>
    </xf>
    <xf numFmtId="179" fontId="0" fillId="3" borderId="0" xfId="0" applyNumberFormat="1" applyFill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16" fillId="0" borderId="0" xfId="49" applyFont="1" applyAlignment="1">
      <alignment horizontal="center" vertical="center"/>
    </xf>
    <xf numFmtId="0" fontId="17" fillId="3" borderId="8" xfId="51" applyFont="1" applyFill="1" applyBorder="1" applyAlignment="1">
      <alignment horizontal="center" vertical="center" wrapText="1"/>
    </xf>
    <xf numFmtId="0" fontId="18" fillId="3" borderId="9" xfId="49" applyFont="1" applyFill="1" applyBorder="1" applyAlignment="1">
      <alignment horizontal="center" vertical="center"/>
    </xf>
    <xf numFmtId="0" fontId="17" fillId="3" borderId="10" xfId="49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horizontal="center" vertical="center"/>
    </xf>
    <xf numFmtId="0" fontId="17" fillId="3" borderId="11" xfId="51" applyFont="1" applyFill="1" applyBorder="1" applyAlignment="1">
      <alignment horizontal="center" vertical="center" wrapText="1"/>
    </xf>
    <xf numFmtId="0" fontId="17" fillId="3" borderId="12" xfId="49" applyFont="1" applyFill="1" applyBorder="1" applyAlignment="1">
      <alignment horizontal="center" vertical="center"/>
    </xf>
    <xf numFmtId="0" fontId="17" fillId="3" borderId="13" xfId="49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horizontal="center" vertical="center" wrapText="1"/>
    </xf>
    <xf numFmtId="0" fontId="17" fillId="3" borderId="4" xfId="49" applyFont="1" applyFill="1" applyBorder="1" applyAlignment="1">
      <alignment horizontal="center" vertical="center"/>
    </xf>
    <xf numFmtId="0" fontId="19" fillId="3" borderId="4" xfId="49" applyFont="1" applyFill="1" applyBorder="1" applyAlignment="1">
      <alignment horizontal="center" vertical="center"/>
    </xf>
    <xf numFmtId="0" fontId="17" fillId="3" borderId="1" xfId="51" applyFont="1" applyFill="1" applyBorder="1" applyAlignment="1">
      <alignment horizontal="center" vertical="center"/>
    </xf>
    <xf numFmtId="0" fontId="19" fillId="3" borderId="1" xfId="49" applyFont="1" applyFill="1" applyBorder="1" applyAlignment="1">
      <alignment horizontal="center" vertical="center"/>
    </xf>
    <xf numFmtId="0" fontId="20" fillId="3" borderId="1" xfId="51" applyFont="1" applyFill="1" applyBorder="1" applyAlignment="1">
      <alignment horizontal="left" vertical="center" wrapText="1"/>
    </xf>
    <xf numFmtId="176" fontId="8" fillId="3" borderId="1" xfId="49" applyNumberFormat="1" applyFont="1" applyFill="1" applyBorder="1" applyAlignment="1">
      <alignment horizontal="left" vertical="center"/>
    </xf>
    <xf numFmtId="176" fontId="11" fillId="3" borderId="1" xfId="49" applyNumberFormat="1" applyFont="1" applyFill="1" applyBorder="1" applyAlignment="1">
      <alignment horizontal="left" vertical="center"/>
    </xf>
    <xf numFmtId="0" fontId="20" fillId="3" borderId="1" xfId="49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17" fillId="3" borderId="2" xfId="49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" xfId="51" applyFont="1" applyFill="1" applyBorder="1" applyAlignment="1">
      <alignment horizontal="center" vertical="center"/>
    </xf>
    <xf numFmtId="0" fontId="17" fillId="3" borderId="2" xfId="49" applyFont="1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left" vertical="center"/>
    </xf>
    <xf numFmtId="176" fontId="8" fillId="3" borderId="2" xfId="49" applyNumberFormat="1" applyFont="1" applyFill="1" applyBorder="1" applyAlignment="1">
      <alignment horizontal="left" vertical="center"/>
    </xf>
    <xf numFmtId="176" fontId="22" fillId="3" borderId="2" xfId="49" applyNumberFormat="1" applyFont="1" applyFill="1" applyBorder="1" applyAlignment="1">
      <alignment horizontal="left" vertical="center"/>
    </xf>
    <xf numFmtId="176" fontId="15" fillId="3" borderId="2" xfId="49" applyNumberFormat="1" applyFont="1" applyFill="1" applyBorder="1" applyAlignment="1">
      <alignment horizontal="left" vertical="center"/>
    </xf>
    <xf numFmtId="0" fontId="17" fillId="3" borderId="4" xfId="49" applyFont="1" applyFill="1" applyBorder="1" applyAlignment="1">
      <alignment vertical="center"/>
    </xf>
    <xf numFmtId="0" fontId="17" fillId="0" borderId="5" xfId="49" applyFont="1" applyFill="1" applyBorder="1" applyAlignment="1">
      <alignment vertical="center"/>
    </xf>
    <xf numFmtId="0" fontId="17" fillId="2" borderId="8" xfId="51" applyFont="1" applyFill="1" applyBorder="1" applyAlignment="1">
      <alignment horizontal="center" vertical="center" wrapText="1"/>
    </xf>
    <xf numFmtId="0" fontId="23" fillId="2" borderId="9" xfId="49" applyFont="1" applyFill="1" applyBorder="1" applyAlignment="1">
      <alignment horizontal="center" vertical="center"/>
    </xf>
    <xf numFmtId="0" fontId="24" fillId="2" borderId="10" xfId="49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vertical="center" wrapText="1"/>
    </xf>
    <xf numFmtId="0" fontId="17" fillId="0" borderId="5" xfId="49" applyFont="1" applyFill="1" applyBorder="1" applyAlignment="1">
      <alignment vertical="center" wrapText="1"/>
    </xf>
    <xf numFmtId="0" fontId="17" fillId="2" borderId="11" xfId="51" applyFont="1" applyFill="1" applyBorder="1" applyAlignment="1">
      <alignment horizontal="center" vertical="center" wrapText="1"/>
    </xf>
    <xf numFmtId="0" fontId="24" fillId="2" borderId="12" xfId="49" applyFont="1" applyFill="1" applyBorder="1" applyAlignment="1">
      <alignment horizontal="center" vertical="center"/>
    </xf>
    <xf numFmtId="0" fontId="24" fillId="2" borderId="13" xfId="49" applyFont="1" applyFill="1" applyBorder="1" applyAlignment="1">
      <alignment horizontal="center" vertical="center"/>
    </xf>
    <xf numFmtId="0" fontId="17" fillId="0" borderId="5" xfId="49" applyFont="1" applyFill="1" applyBorder="1" applyAlignment="1">
      <alignment horizontal="center" vertical="center"/>
    </xf>
    <xf numFmtId="0" fontId="17" fillId="2" borderId="4" xfId="49" applyFont="1" applyFill="1" applyBorder="1" applyAlignment="1">
      <alignment horizontal="center" vertical="center"/>
    </xf>
    <xf numFmtId="176" fontId="8" fillId="0" borderId="5" xfId="49" applyNumberFormat="1" applyFont="1" applyFill="1" applyBorder="1" applyAlignment="1">
      <alignment horizontal="left" vertical="center"/>
    </xf>
    <xf numFmtId="0" fontId="15" fillId="2" borderId="1" xfId="51" applyFont="1" applyFill="1" applyBorder="1" applyAlignment="1">
      <alignment horizontal="left" vertical="center" wrapText="1"/>
    </xf>
    <xf numFmtId="176" fontId="8" fillId="2" borderId="1" xfId="49" applyNumberFormat="1" applyFont="1" applyFill="1" applyBorder="1" applyAlignment="1">
      <alignment horizontal="left" vertical="center"/>
    </xf>
    <xf numFmtId="0" fontId="15" fillId="2" borderId="1" xfId="49" applyFont="1" applyFill="1" applyBorder="1" applyAlignment="1">
      <alignment horizontal="left"/>
    </xf>
    <xf numFmtId="176" fontId="11" fillId="2" borderId="1" xfId="49" applyNumberFormat="1" applyFont="1" applyFill="1" applyBorder="1" applyAlignment="1">
      <alignment horizontal="left" vertical="center"/>
    </xf>
    <xf numFmtId="177" fontId="9" fillId="0" borderId="1" xfId="0" applyNumberFormat="1" applyFont="1" applyBorder="1">
      <alignment vertical="center"/>
    </xf>
    <xf numFmtId="0" fontId="17" fillId="2" borderId="1" xfId="49" applyFont="1" applyFill="1" applyBorder="1" applyAlignment="1">
      <alignment horizontal="center" vertical="center"/>
    </xf>
    <xf numFmtId="0" fontId="17" fillId="2" borderId="1" xfId="49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51" applyFont="1" applyFill="1" applyBorder="1" applyAlignment="1">
      <alignment horizontal="center" vertical="center"/>
    </xf>
    <xf numFmtId="179" fontId="11" fillId="2" borderId="1" xfId="49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6" fontId="15" fillId="2" borderId="1" xfId="49" applyNumberFormat="1" applyFont="1" applyFill="1" applyBorder="1" applyAlignment="1">
      <alignment horizontal="left" vertical="center"/>
    </xf>
    <xf numFmtId="176" fontId="25" fillId="2" borderId="1" xfId="49" applyNumberFormat="1" applyFont="1" applyFill="1" applyBorder="1" applyAlignment="1">
      <alignment horizontal="left" vertical="center"/>
    </xf>
    <xf numFmtId="0" fontId="17" fillId="2" borderId="1" xfId="49" applyFont="1" applyFill="1" applyBorder="1" applyAlignment="1">
      <alignment vertical="center"/>
    </xf>
    <xf numFmtId="0" fontId="17" fillId="4" borderId="1" xfId="49" applyFont="1" applyFill="1" applyBorder="1" applyAlignment="1">
      <alignment vertical="center"/>
    </xf>
    <xf numFmtId="0" fontId="17" fillId="2" borderId="1" xfId="49" applyFont="1" applyFill="1" applyBorder="1" applyAlignment="1">
      <alignment vertical="center" wrapText="1"/>
    </xf>
    <xf numFmtId="0" fontId="17" fillId="4" borderId="1" xfId="49" applyFont="1" applyFill="1" applyBorder="1" applyAlignment="1">
      <alignment vertical="center" wrapText="1"/>
    </xf>
    <xf numFmtId="0" fontId="17" fillId="4" borderId="1" xfId="51" applyFont="1" applyFill="1" applyBorder="1" applyAlignment="1">
      <alignment horizontal="center" vertical="center"/>
    </xf>
    <xf numFmtId="176" fontId="11" fillId="4" borderId="1" xfId="49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179" fontId="9" fillId="0" borderId="1" xfId="0" applyNumberFormat="1" applyFont="1" applyBorder="1">
      <alignment vertical="center"/>
    </xf>
    <xf numFmtId="179" fontId="9" fillId="0" borderId="0" xfId="0" applyNumberFormat="1" applyFont="1">
      <alignment vertical="center"/>
    </xf>
    <xf numFmtId="0" fontId="17" fillId="4" borderId="1" xfId="49" applyFont="1" applyFill="1" applyBorder="1" applyAlignment="1">
      <alignment horizontal="center" vertical="center"/>
    </xf>
    <xf numFmtId="176" fontId="8" fillId="4" borderId="1" xfId="49" applyNumberFormat="1" applyFont="1" applyFill="1" applyBorder="1" applyAlignment="1">
      <alignment horizontal="left" vertical="center"/>
    </xf>
    <xf numFmtId="176" fontId="26" fillId="4" borderId="1" xfId="49" applyNumberFormat="1" applyFont="1" applyFill="1" applyBorder="1" applyAlignment="1">
      <alignment horizontal="left" vertical="center"/>
    </xf>
    <xf numFmtId="176" fontId="26" fillId="0" borderId="1" xfId="49" applyNumberFormat="1" applyFont="1" applyFill="1" applyBorder="1" applyAlignment="1">
      <alignment horizontal="left" vertical="center"/>
    </xf>
    <xf numFmtId="0" fontId="17" fillId="0" borderId="8" xfId="51" applyFont="1" applyFill="1" applyBorder="1" applyAlignment="1">
      <alignment horizontal="center" vertical="center" wrapText="1"/>
    </xf>
    <xf numFmtId="0" fontId="23" fillId="0" borderId="9" xfId="49" applyFont="1" applyFill="1" applyBorder="1" applyAlignment="1">
      <alignment horizontal="center" vertical="center"/>
    </xf>
    <xf numFmtId="0" fontId="24" fillId="0" borderId="10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7" fillId="0" borderId="11" xfId="51" applyFont="1" applyFill="1" applyBorder="1" applyAlignment="1">
      <alignment horizontal="center" vertical="center" wrapText="1"/>
    </xf>
    <xf numFmtId="0" fontId="24" fillId="0" borderId="12" xfId="49" applyFont="1" applyFill="1" applyBorder="1" applyAlignment="1">
      <alignment horizontal="center" vertical="center"/>
    </xf>
    <xf numFmtId="0" fontId="24" fillId="0" borderId="13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7" fillId="0" borderId="4" xfId="49" applyFont="1" applyFill="1" applyBorder="1" applyAlignment="1">
      <alignment horizontal="center" vertical="center"/>
    </xf>
    <xf numFmtId="0" fontId="19" fillId="0" borderId="4" xfId="49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left" vertical="center" wrapText="1"/>
    </xf>
    <xf numFmtId="176" fontId="15" fillId="0" borderId="1" xfId="49" applyNumberFormat="1" applyFont="1" applyFill="1" applyBorder="1" applyAlignment="1">
      <alignment horizontal="left" vertical="center"/>
    </xf>
    <xf numFmtId="176" fontId="11" fillId="0" borderId="1" xfId="49" applyNumberFormat="1" applyFont="1" applyFill="1" applyBorder="1" applyAlignment="1">
      <alignment horizontal="left" vertical="center"/>
    </xf>
    <xf numFmtId="179" fontId="11" fillId="0" borderId="1" xfId="49" applyNumberFormat="1" applyFont="1" applyFill="1" applyBorder="1" applyAlignment="1">
      <alignment horizontal="left" vertical="center"/>
    </xf>
    <xf numFmtId="0" fontId="20" fillId="0" borderId="1" xfId="49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176" fontId="25" fillId="0" borderId="1" xfId="49" applyNumberFormat="1" applyFont="1" applyFill="1" applyBorder="1" applyAlignment="1">
      <alignment horizontal="left" vertical="center"/>
    </xf>
    <xf numFmtId="0" fontId="17" fillId="0" borderId="2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2" xfId="51" applyFont="1" applyFill="1" applyBorder="1" applyAlignment="1">
      <alignment horizontal="center" vertical="center"/>
    </xf>
    <xf numFmtId="176" fontId="11" fillId="0" borderId="2" xfId="49" applyNumberFormat="1" applyFont="1" applyFill="1" applyBorder="1" applyAlignment="1">
      <alignment horizontal="left" vertical="center"/>
    </xf>
    <xf numFmtId="179" fontId="22" fillId="0" borderId="2" xfId="49" applyNumberFormat="1" applyFont="1" applyFill="1" applyBorder="1" applyAlignment="1">
      <alignment horizontal="center" vertical="center"/>
    </xf>
    <xf numFmtId="179" fontId="22" fillId="0" borderId="2" xfId="49" applyNumberFormat="1" applyFont="1" applyFill="1" applyBorder="1" applyAlignment="1">
      <alignment horizontal="left" vertical="center"/>
    </xf>
    <xf numFmtId="179" fontId="8" fillId="0" borderId="2" xfId="49" applyNumberFormat="1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vertical="center"/>
    </xf>
    <xf numFmtId="0" fontId="17" fillId="0" borderId="0" xfId="49" applyFont="1" applyFill="1" applyAlignment="1">
      <alignment vertical="center"/>
    </xf>
    <xf numFmtId="0" fontId="27" fillId="4" borderId="14" xfId="49" applyFont="1" applyFill="1" applyBorder="1" applyAlignment="1">
      <alignment horizontal="center" vertical="center" wrapText="1"/>
    </xf>
    <xf numFmtId="0" fontId="27" fillId="4" borderId="15" xfId="49" applyFont="1" applyFill="1" applyBorder="1" applyAlignment="1">
      <alignment horizontal="center" vertical="center" wrapText="1"/>
    </xf>
    <xf numFmtId="0" fontId="27" fillId="4" borderId="15" xfId="49" applyFont="1" applyFill="1" applyBorder="1" applyAlignment="1">
      <alignment vertical="center" wrapText="1"/>
    </xf>
    <xf numFmtId="0" fontId="27" fillId="4" borderId="16" xfId="49" applyFont="1" applyFill="1" applyBorder="1" applyAlignment="1">
      <alignment vertical="center" wrapText="1"/>
    </xf>
    <xf numFmtId="0" fontId="27" fillId="4" borderId="17" xfId="51" applyFont="1" applyFill="1" applyBorder="1" applyAlignment="1">
      <alignment horizontal="center" vertical="center"/>
    </xf>
    <xf numFmtId="0" fontId="27" fillId="4" borderId="1" xfId="51" applyFont="1" applyFill="1" applyBorder="1" applyAlignment="1">
      <alignment horizontal="center" vertical="center"/>
    </xf>
    <xf numFmtId="0" fontId="27" fillId="4" borderId="1" xfId="49" applyFont="1" applyFill="1" applyBorder="1" applyAlignment="1">
      <alignment horizontal="center" vertical="center"/>
    </xf>
    <xf numFmtId="0" fontId="27" fillId="4" borderId="18" xfId="49" applyFont="1" applyFill="1" applyBorder="1" applyAlignment="1">
      <alignment horizontal="center" vertical="center" wrapText="1"/>
    </xf>
    <xf numFmtId="176" fontId="21" fillId="0" borderId="1" xfId="49" applyNumberFormat="1" applyFont="1" applyFill="1" applyBorder="1" applyAlignment="1">
      <alignment horizontal="left" vertical="center"/>
    </xf>
    <xf numFmtId="176" fontId="8" fillId="0" borderId="2" xfId="49" applyNumberFormat="1" applyFont="1" applyFill="1" applyBorder="1" applyAlignment="1">
      <alignment horizontal="left" vertical="center"/>
    </xf>
    <xf numFmtId="176" fontId="11" fillId="4" borderId="17" xfId="49" applyNumberFormat="1" applyFont="1" applyFill="1" applyBorder="1" applyAlignment="1">
      <alignment horizontal="left" vertical="center"/>
    </xf>
    <xf numFmtId="176" fontId="22" fillId="4" borderId="1" xfId="49" applyNumberFormat="1" applyFont="1" applyFill="1" applyBorder="1" applyAlignment="1">
      <alignment horizontal="left" vertical="center"/>
    </xf>
    <xf numFmtId="176" fontId="11" fillId="4" borderId="19" xfId="49" applyNumberFormat="1" applyFont="1" applyFill="1" applyBorder="1" applyAlignment="1">
      <alignment horizontal="left" vertical="center"/>
    </xf>
    <xf numFmtId="176" fontId="15" fillId="4" borderId="17" xfId="49" applyNumberFormat="1" applyFont="1" applyFill="1" applyBorder="1" applyAlignment="1">
      <alignment horizontal="left" vertical="center"/>
    </xf>
    <xf numFmtId="176" fontId="15" fillId="4" borderId="1" xfId="49" applyNumberFormat="1" applyFont="1" applyFill="1" applyBorder="1" applyAlignment="1">
      <alignment horizontal="left" vertical="center"/>
    </xf>
    <xf numFmtId="179" fontId="22" fillId="4" borderId="18" xfId="49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176" fontId="22" fillId="4" borderId="21" xfId="49" applyNumberFormat="1" applyFont="1" applyFill="1" applyBorder="1" applyAlignment="1">
      <alignment horizontal="left" vertical="center"/>
    </xf>
    <xf numFmtId="179" fontId="22" fillId="4" borderId="22" xfId="49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left" vertical="center"/>
    </xf>
    <xf numFmtId="0" fontId="17" fillId="0" borderId="0" xfId="49" applyFont="1" applyFill="1" applyAlignment="1">
      <alignment vertical="center" wrapText="1"/>
    </xf>
    <xf numFmtId="0" fontId="17" fillId="0" borderId="7" xfId="51" applyFont="1" applyFill="1" applyBorder="1" applyAlignment="1">
      <alignment horizontal="center" vertical="center"/>
    </xf>
    <xf numFmtId="176" fontId="11" fillId="0" borderId="23" xfId="49" applyNumberFormat="1" applyFont="1" applyFill="1" applyBorder="1" applyAlignment="1">
      <alignment horizontal="left" vertical="center"/>
    </xf>
    <xf numFmtId="176" fontId="11" fillId="0" borderId="7" xfId="49" applyNumberFormat="1" applyFont="1" applyFill="1" applyBorder="1" applyAlignment="1">
      <alignment horizontal="left" vertical="center"/>
    </xf>
    <xf numFmtId="176" fontId="11" fillId="0" borderId="6" xfId="49" applyNumberFormat="1" applyFont="1" applyFill="1" applyBorder="1" applyAlignment="1">
      <alignment horizontal="left" vertical="center"/>
    </xf>
    <xf numFmtId="0" fontId="17" fillId="0" borderId="8" xfId="5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17" fillId="0" borderId="11" xfId="51" applyFont="1" applyBorder="1" applyAlignment="1">
      <alignment horizontal="center" vertical="center" wrapText="1"/>
    </xf>
    <xf numFmtId="0" fontId="28" fillId="3" borderId="1" xfId="49" applyFont="1" applyFill="1" applyBorder="1" applyAlignment="1">
      <alignment horizontal="center" vertical="center" wrapText="1"/>
    </xf>
    <xf numFmtId="0" fontId="18" fillId="3" borderId="1" xfId="49" applyFont="1" applyFill="1" applyBorder="1" applyAlignment="1">
      <alignment horizontal="center" vertical="center" wrapText="1"/>
    </xf>
    <xf numFmtId="0" fontId="20" fillId="0" borderId="1" xfId="51" applyFont="1" applyBorder="1" applyAlignment="1">
      <alignment horizontal="left" vertical="center" wrapText="1"/>
    </xf>
    <xf numFmtId="176" fontId="20" fillId="3" borderId="1" xfId="49" applyNumberFormat="1" applyFont="1" applyFill="1" applyBorder="1" applyAlignment="1">
      <alignment horizontal="left" vertical="center"/>
    </xf>
    <xf numFmtId="179" fontId="20" fillId="3" borderId="1" xfId="49" applyNumberFormat="1" applyFont="1" applyFill="1" applyBorder="1" applyAlignment="1">
      <alignment horizontal="left" vertical="center"/>
    </xf>
    <xf numFmtId="176" fontId="25" fillId="3" borderId="1" xfId="49" applyNumberFormat="1" applyFont="1" applyFill="1" applyBorder="1" applyAlignment="1">
      <alignment horizontal="left" vertical="center"/>
    </xf>
    <xf numFmtId="176" fontId="25" fillId="3" borderId="1" xfId="49" applyNumberFormat="1" applyFont="1" applyFill="1" applyBorder="1" applyAlignment="1">
      <alignment horizontal="center" vertical="center"/>
    </xf>
    <xf numFmtId="176" fontId="15" fillId="3" borderId="1" xfId="49" applyNumberFormat="1" applyFont="1" applyFill="1" applyBorder="1" applyAlignment="1">
      <alignment horizontal="left" vertical="center"/>
    </xf>
    <xf numFmtId="0" fontId="20" fillId="0" borderId="1" xfId="49" applyFont="1" applyBorder="1" applyAlignment="1">
      <alignment horizontal="left" vertical="center"/>
    </xf>
    <xf numFmtId="176" fontId="20" fillId="3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9" fontId="25" fillId="3" borderId="1" xfId="49" applyNumberFormat="1" applyFont="1" applyFill="1" applyBorder="1" applyAlignment="1">
      <alignment horizontal="left" vertical="center"/>
    </xf>
    <xf numFmtId="0" fontId="0" fillId="2" borderId="5" xfId="0" applyFill="1" applyBorder="1">
      <alignment vertical="center"/>
    </xf>
    <xf numFmtId="176" fontId="20" fillId="2" borderId="1" xfId="49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9" fillId="0" borderId="1" xfId="0" applyFont="1" applyBorder="1">
      <alignment vertical="center"/>
    </xf>
    <xf numFmtId="179" fontId="8" fillId="0" borderId="1" xfId="0" applyNumberFormat="1" applyFont="1" applyBorder="1">
      <alignment vertical="center"/>
    </xf>
    <xf numFmtId="0" fontId="28" fillId="2" borderId="1" xfId="49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17" fillId="4" borderId="1" xfId="49" applyFont="1" applyFill="1" applyBorder="1" applyAlignment="1">
      <alignment horizontal="center" vertical="center" wrapText="1"/>
    </xf>
    <xf numFmtId="0" fontId="19" fillId="4" borderId="1" xfId="49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20" fillId="4" borderId="1" xfId="49" applyNumberFormat="1" applyFont="1" applyFill="1" applyBorder="1" applyAlignment="1">
      <alignment horizontal="left" vertical="center"/>
    </xf>
    <xf numFmtId="0" fontId="29" fillId="0" borderId="0" xfId="0" applyFont="1">
      <alignment vertical="center"/>
    </xf>
    <xf numFmtId="179" fontId="8" fillId="0" borderId="0" xfId="0" applyNumberFormat="1" applyFont="1">
      <alignment vertical="center"/>
    </xf>
    <xf numFmtId="0" fontId="17" fillId="0" borderId="0" xfId="49" applyFont="1" applyFill="1" applyAlignment="1">
      <alignment horizontal="center" vertical="center"/>
    </xf>
    <xf numFmtId="0" fontId="17" fillId="0" borderId="0" xfId="49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20" fillId="0" borderId="7" xfId="51" applyFont="1" applyBorder="1" applyAlignment="1">
      <alignment horizontal="left" vertical="center" wrapText="1"/>
    </xf>
    <xf numFmtId="176" fontId="20" fillId="0" borderId="7" xfId="49" applyNumberFormat="1" applyFont="1" applyFill="1" applyBorder="1" applyAlignment="1">
      <alignment horizontal="left" vertical="center"/>
    </xf>
    <xf numFmtId="176" fontId="20" fillId="0" borderId="1" xfId="49" applyNumberFormat="1" applyFont="1" applyFill="1" applyBorder="1" applyAlignment="1">
      <alignment horizontal="left" vertical="center"/>
    </xf>
    <xf numFmtId="0" fontId="20" fillId="0" borderId="7" xfId="49" applyFont="1" applyBorder="1" applyAlignment="1">
      <alignment horizontal="left" vertical="center"/>
    </xf>
    <xf numFmtId="0" fontId="0" fillId="0" borderId="2" xfId="0" applyFill="1" applyBorder="1">
      <alignment vertical="center"/>
    </xf>
    <xf numFmtId="176" fontId="20" fillId="0" borderId="2" xfId="49" applyNumberFormat="1" applyFont="1" applyFill="1" applyBorder="1" applyAlignment="1">
      <alignment horizontal="left" vertical="center"/>
    </xf>
    <xf numFmtId="179" fontId="20" fillId="0" borderId="2" xfId="49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177" fontId="25" fillId="0" borderId="1" xfId="49" applyNumberFormat="1" applyFont="1" applyFill="1" applyBorder="1" applyAlignment="1">
      <alignment horizontal="left" vertical="center"/>
    </xf>
    <xf numFmtId="179" fontId="20" fillId="0" borderId="1" xfId="49" applyNumberFormat="1" applyFont="1" applyFill="1" applyBorder="1" applyAlignment="1">
      <alignment horizontal="left" vertical="center"/>
    </xf>
    <xf numFmtId="179" fontId="25" fillId="0" borderId="1" xfId="49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77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0" fontId="31" fillId="0" borderId="13" xfId="49" applyFont="1" applyBorder="1"/>
    <xf numFmtId="31" fontId="32" fillId="0" borderId="13" xfId="49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0" xfId="0" applyFont="1" applyBorder="1" applyAlignment="1">
      <alignment vertical="center"/>
    </xf>
    <xf numFmtId="0" fontId="17" fillId="0" borderId="24" xfId="51" applyFont="1" applyBorder="1" applyAlignment="1">
      <alignment horizontal="center" vertical="center" wrapText="1"/>
    </xf>
    <xf numFmtId="0" fontId="23" fillId="3" borderId="1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8" fillId="3" borderId="1" xfId="49" applyFont="1" applyFill="1" applyBorder="1" applyAlignment="1">
      <alignment horizontal="center" vertical="center"/>
    </xf>
    <xf numFmtId="176" fontId="15" fillId="3" borderId="1" xfId="0" applyNumberFormat="1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20" fillId="0" borderId="0" xfId="49" applyFont="1" applyAlignment="1">
      <alignment horizontal="left" vertical="center"/>
    </xf>
    <xf numFmtId="176" fontId="11" fillId="3" borderId="0" xfId="49" applyNumberFormat="1" applyFont="1" applyFill="1" applyAlignment="1">
      <alignment horizontal="left" vertical="center"/>
    </xf>
    <xf numFmtId="176" fontId="8" fillId="3" borderId="0" xfId="0" applyNumberFormat="1" applyFont="1" applyFill="1">
      <alignment vertical="center"/>
    </xf>
    <xf numFmtId="0" fontId="5" fillId="5" borderId="1" xfId="49" applyFont="1" applyFill="1" applyBorder="1" applyAlignment="1">
      <alignment horizontal="center" vertical="center" wrapText="1"/>
    </xf>
    <xf numFmtId="0" fontId="5" fillId="5" borderId="1" xfId="49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33" fillId="3" borderId="1" xfId="49" applyFont="1" applyFill="1" applyBorder="1" applyAlignment="1">
      <alignment horizontal="center" vertical="center"/>
    </xf>
    <xf numFmtId="0" fontId="18" fillId="5" borderId="1" xfId="49" applyFont="1" applyFill="1" applyBorder="1" applyAlignment="1">
      <alignment horizontal="center" vertical="center"/>
    </xf>
    <xf numFmtId="176" fontId="8" fillId="5" borderId="1" xfId="49" applyNumberFormat="1" applyFont="1" applyFill="1" applyBorder="1" applyAlignment="1">
      <alignment horizontal="left" vertical="center"/>
    </xf>
    <xf numFmtId="176" fontId="25" fillId="0" borderId="1" xfId="49" applyNumberFormat="1" applyFont="1" applyFill="1" applyBorder="1" applyAlignment="1">
      <alignment horizontal="center" vertical="center"/>
    </xf>
    <xf numFmtId="176" fontId="21" fillId="5" borderId="1" xfId="49" applyNumberFormat="1" applyFont="1" applyFill="1" applyBorder="1" applyAlignment="1">
      <alignment horizontal="left" vertical="center"/>
    </xf>
    <xf numFmtId="176" fontId="21" fillId="0" borderId="1" xfId="49" applyNumberFormat="1" applyFont="1" applyFill="1" applyBorder="1" applyAlignment="1">
      <alignment horizontal="center" vertical="center"/>
    </xf>
    <xf numFmtId="176" fontId="21" fillId="0" borderId="1" xfId="49" applyNumberFormat="1" applyFont="1" applyFill="1" applyBorder="1" applyAlignment="1">
      <alignment horizontal="center" vertical="center" wrapText="1"/>
    </xf>
    <xf numFmtId="176" fontId="8" fillId="0" borderId="0" xfId="49" applyNumberFormat="1" applyFont="1" applyFill="1" applyAlignment="1">
      <alignment horizontal="left" vertical="center"/>
    </xf>
    <xf numFmtId="176" fontId="8" fillId="0" borderId="0" xfId="49" applyNumberFormat="1" applyFont="1" applyFill="1" applyAlignment="1">
      <alignment horizontal="center" vertical="center"/>
    </xf>
    <xf numFmtId="176" fontId="9" fillId="0" borderId="0" xfId="49" applyNumberFormat="1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5" fillId="5" borderId="2" xfId="49" applyFont="1" applyFill="1" applyBorder="1" applyAlignment="1">
      <alignment horizontal="center" vertical="center"/>
    </xf>
    <xf numFmtId="0" fontId="3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8" fillId="5" borderId="2" xfId="49" applyFont="1" applyFill="1" applyBorder="1" applyAlignment="1">
      <alignment horizontal="center" vertical="center"/>
    </xf>
    <xf numFmtId="0" fontId="18" fillId="2" borderId="1" xfId="49" applyFont="1" applyFill="1" applyBorder="1" applyAlignment="1">
      <alignment horizontal="center" vertical="center"/>
    </xf>
    <xf numFmtId="176" fontId="11" fillId="5" borderId="2" xfId="49" applyNumberFormat="1" applyFont="1" applyFill="1" applyBorder="1" applyAlignment="1">
      <alignment horizontal="left" vertical="center"/>
    </xf>
    <xf numFmtId="0" fontId="8" fillId="5" borderId="2" xfId="0" applyFont="1" applyFill="1" applyBorder="1">
      <alignment vertical="center"/>
    </xf>
    <xf numFmtId="0" fontId="21" fillId="5" borderId="2" xfId="0" applyFont="1" applyFill="1" applyBorder="1">
      <alignment vertical="center"/>
    </xf>
    <xf numFmtId="176" fontId="21" fillId="5" borderId="2" xfId="0" applyNumberFormat="1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11" fillId="0" borderId="5" xfId="49" applyNumberFormat="1" applyFont="1" applyFill="1" applyBorder="1" applyAlignment="1">
      <alignment horizontal="left" vertical="center"/>
    </xf>
    <xf numFmtId="176" fontId="8" fillId="0" borderId="2" xfId="49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9" fontId="0" fillId="0" borderId="1" xfId="0" applyNumberFormat="1" applyBorder="1">
      <alignment vertical="center"/>
    </xf>
    <xf numFmtId="0" fontId="36" fillId="0" borderId="7" xfId="49" applyFont="1" applyFill="1" applyBorder="1" applyAlignment="1">
      <alignment horizontal="center" vertical="center" wrapText="1"/>
    </xf>
    <xf numFmtId="0" fontId="3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3" fillId="2" borderId="1" xfId="49" applyFont="1" applyFill="1" applyBorder="1" applyAlignment="1">
      <alignment horizontal="center" vertical="center"/>
    </xf>
    <xf numFmtId="0" fontId="18" fillId="0" borderId="7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176" fontId="15" fillId="2" borderId="1" xfId="0" applyNumberFormat="1" applyFont="1" applyFill="1" applyBorder="1">
      <alignment vertical="center"/>
    </xf>
    <xf numFmtId="176" fontId="20" fillId="0" borderId="17" xfId="49" applyNumberFormat="1" applyFont="1" applyFill="1" applyBorder="1" applyAlignment="1">
      <alignment horizontal="left" vertical="center"/>
    </xf>
    <xf numFmtId="0" fontId="15" fillId="2" borderId="1" xfId="0" applyFont="1" applyFill="1" applyBorder="1">
      <alignment vertical="center"/>
    </xf>
    <xf numFmtId="0" fontId="25" fillId="2" borderId="1" xfId="0" applyFont="1" applyFill="1" applyBorder="1">
      <alignment vertical="center"/>
    </xf>
    <xf numFmtId="0" fontId="11" fillId="0" borderId="0" xfId="49" applyNumberFormat="1" applyFont="1" applyFill="1" applyAlignment="1">
      <alignment horizontal="left" vertical="center"/>
    </xf>
    <xf numFmtId="0" fontId="33" fillId="0" borderId="1" xfId="49" applyFont="1" applyFill="1" applyBorder="1" applyAlignment="1">
      <alignment horizontal="center" vertical="center"/>
    </xf>
    <xf numFmtId="176" fontId="15" fillId="0" borderId="1" xfId="0" applyNumberFormat="1" applyFont="1" applyFill="1" applyBorder="1">
      <alignment vertical="center"/>
    </xf>
    <xf numFmtId="0" fontId="15" fillId="0" borderId="1" xfId="0" applyFont="1" applyFill="1" applyBorder="1">
      <alignment vertical="center"/>
    </xf>
    <xf numFmtId="179" fontId="0" fillId="0" borderId="0" xfId="0" applyNumberFormat="1" applyBorder="1">
      <alignment vertical="center"/>
    </xf>
    <xf numFmtId="176" fontId="25" fillId="0" borderId="1" xfId="0" applyNumberFormat="1" applyFont="1" applyFill="1" applyBorder="1">
      <alignment vertical="center"/>
    </xf>
    <xf numFmtId="0" fontId="25" fillId="0" borderId="1" xfId="0" applyFont="1" applyFill="1" applyBorder="1">
      <alignment vertical="center"/>
    </xf>
    <xf numFmtId="0" fontId="8" fillId="0" borderId="0" xfId="0" applyNumberFormat="1" applyFont="1" applyFill="1">
      <alignment vertical="center"/>
    </xf>
    <xf numFmtId="0" fontId="16" fillId="2" borderId="0" xfId="49" applyFont="1" applyFill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176" fontId="15" fillId="0" borderId="1" xfId="49" applyNumberFormat="1" applyFont="1" applyBorder="1" applyAlignment="1">
      <alignment horizontal="left" vertical="center"/>
    </xf>
    <xf numFmtId="176" fontId="15" fillId="0" borderId="1" xfId="49" applyNumberFormat="1" applyFont="1" applyBorder="1" applyAlignment="1">
      <alignment horizontal="center" vertical="center"/>
    </xf>
    <xf numFmtId="0" fontId="20" fillId="0" borderId="1" xfId="49" applyFont="1" applyBorder="1" applyAlignment="1">
      <alignment horizontal="left"/>
    </xf>
    <xf numFmtId="0" fontId="0" fillId="0" borderId="1" xfId="0" applyFont="1" applyBorder="1">
      <alignment vertical="center"/>
    </xf>
    <xf numFmtId="0" fontId="30" fillId="0" borderId="1" xfId="0" applyFont="1" applyBorder="1">
      <alignment vertical="center"/>
    </xf>
    <xf numFmtId="0" fontId="16" fillId="0" borderId="0" xfId="49" applyFont="1" applyAlignment="1">
      <alignment vertical="center"/>
    </xf>
    <xf numFmtId="0" fontId="19" fillId="0" borderId="1" xfId="5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vertical="center"/>
    </xf>
    <xf numFmtId="0" fontId="17" fillId="0" borderId="1" xfId="49" applyFont="1" applyFill="1" applyBorder="1" applyAlignment="1">
      <alignment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0" borderId="11" xfId="5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5" fillId="3" borderId="4" xfId="49" applyFont="1" applyFill="1" applyBorder="1" applyAlignment="1">
      <alignment horizontal="center" vertical="center"/>
    </xf>
    <xf numFmtId="0" fontId="29" fillId="0" borderId="4" xfId="51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/>
    </xf>
    <xf numFmtId="0" fontId="37" fillId="5" borderId="1" xfId="51" applyFont="1" applyFill="1" applyBorder="1" applyAlignment="1">
      <alignment horizontal="center" vertical="center" wrapText="1"/>
    </xf>
    <xf numFmtId="0" fontId="37" fillId="5" borderId="1" xfId="49" applyFont="1" applyFill="1" applyBorder="1" applyAlignment="1">
      <alignment horizontal="center" vertical="center" wrapText="1"/>
    </xf>
    <xf numFmtId="176" fontId="37" fillId="5" borderId="1" xfId="49" applyNumberFormat="1" applyFont="1" applyFill="1" applyBorder="1" applyAlignment="1">
      <alignment horizontal="center" vertical="center"/>
    </xf>
    <xf numFmtId="0" fontId="37" fillId="5" borderId="1" xfId="49" applyFont="1" applyFill="1" applyBorder="1" applyAlignment="1">
      <alignment horizontal="center" vertical="center"/>
    </xf>
    <xf numFmtId="0" fontId="38" fillId="0" borderId="1" xfId="51" applyFont="1" applyFill="1" applyBorder="1" applyAlignment="1">
      <alignment horizontal="center" vertical="center" wrapText="1"/>
    </xf>
    <xf numFmtId="176" fontId="37" fillId="0" borderId="1" xfId="49" applyNumberFormat="1" applyFont="1" applyFill="1" applyBorder="1" applyAlignment="1">
      <alignment horizontal="center" vertical="center"/>
    </xf>
    <xf numFmtId="176" fontId="38" fillId="0" borderId="1" xfId="49" applyNumberFormat="1" applyFont="1" applyFill="1" applyBorder="1" applyAlignment="1">
      <alignment horizontal="center" vertical="center"/>
    </xf>
    <xf numFmtId="0" fontId="37" fillId="0" borderId="6" xfId="0" applyFont="1" applyBorder="1">
      <alignment vertical="center"/>
    </xf>
    <xf numFmtId="0" fontId="37" fillId="0" borderId="6" xfId="0" applyFont="1" applyBorder="1" applyAlignment="1">
      <alignment horizontal="center" vertical="center"/>
    </xf>
    <xf numFmtId="177" fontId="37" fillId="0" borderId="6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2" borderId="9" xfId="49" applyFont="1" applyFill="1" applyBorder="1" applyAlignment="1">
      <alignment horizontal="center" vertical="center"/>
    </xf>
    <xf numFmtId="0" fontId="5" fillId="2" borderId="10" xfId="49" applyFont="1" applyFill="1" applyBorder="1" applyAlignment="1">
      <alignment horizontal="center" vertical="center"/>
    </xf>
    <xf numFmtId="0" fontId="5" fillId="2" borderId="25" xfId="49" applyFont="1" applyFill="1" applyBorder="1" applyAlignment="1">
      <alignment horizontal="center" vertical="center"/>
    </xf>
    <xf numFmtId="0" fontId="5" fillId="2" borderId="12" xfId="49" applyFont="1" applyFill="1" applyBorder="1" applyAlignment="1">
      <alignment horizontal="center" vertical="center"/>
    </xf>
    <xf numFmtId="0" fontId="5" fillId="2" borderId="13" xfId="49" applyFont="1" applyFill="1" applyBorder="1" applyAlignment="1">
      <alignment horizontal="center" vertical="center"/>
    </xf>
    <xf numFmtId="0" fontId="5" fillId="2" borderId="23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179" fontId="37" fillId="0" borderId="6" xfId="0" applyNumberFormat="1" applyFont="1" applyBorder="1" applyAlignment="1">
      <alignment horizontal="center" vertical="center"/>
    </xf>
    <xf numFmtId="0" fontId="5" fillId="6" borderId="9" xfId="49" applyFont="1" applyFill="1" applyBorder="1" applyAlignment="1">
      <alignment horizontal="center" vertical="center"/>
    </xf>
    <xf numFmtId="0" fontId="5" fillId="6" borderId="10" xfId="49" applyFont="1" applyFill="1" applyBorder="1" applyAlignment="1">
      <alignment horizontal="center" vertical="center"/>
    </xf>
    <xf numFmtId="0" fontId="5" fillId="6" borderId="25" xfId="49" applyFont="1" applyFill="1" applyBorder="1" applyAlignment="1">
      <alignment horizontal="center" vertical="center"/>
    </xf>
    <xf numFmtId="0" fontId="5" fillId="6" borderId="1" xfId="49" applyFont="1" applyFill="1" applyBorder="1" applyAlignment="1">
      <alignment horizontal="center" vertical="center"/>
    </xf>
    <xf numFmtId="0" fontId="5" fillId="6" borderId="12" xfId="49" applyFont="1" applyFill="1" applyBorder="1" applyAlignment="1">
      <alignment horizontal="center" vertical="center"/>
    </xf>
    <xf numFmtId="0" fontId="5" fillId="6" borderId="13" xfId="49" applyFont="1" applyFill="1" applyBorder="1" applyAlignment="1">
      <alignment horizontal="center" vertical="center"/>
    </xf>
    <xf numFmtId="0" fontId="5" fillId="6" borderId="23" xfId="49" applyFont="1" applyFill="1" applyBorder="1" applyAlignment="1">
      <alignment horizontal="center" vertical="center"/>
    </xf>
    <xf numFmtId="0" fontId="5" fillId="6" borderId="1" xfId="49" applyFont="1" applyFill="1" applyBorder="1" applyAlignment="1">
      <alignment horizontal="center" vertical="center" wrapText="1"/>
    </xf>
    <xf numFmtId="0" fontId="5" fillId="6" borderId="4" xfId="49" applyFont="1" applyFill="1" applyBorder="1" applyAlignment="1">
      <alignment horizontal="center" vertical="center"/>
    </xf>
    <xf numFmtId="0" fontId="5" fillId="6" borderId="4" xfId="51" applyFont="1" applyFill="1" applyBorder="1" applyAlignment="1">
      <alignment horizontal="center" vertical="center"/>
    </xf>
    <xf numFmtId="0" fontId="37" fillId="0" borderId="4" xfId="49" applyFont="1" applyFill="1" applyBorder="1" applyAlignment="1">
      <alignment horizontal="center" vertical="center"/>
    </xf>
    <xf numFmtId="0" fontId="37" fillId="0" borderId="4" xfId="51" applyFont="1" applyFill="1" applyBorder="1" applyAlignment="1">
      <alignment horizontal="center" vertical="center"/>
    </xf>
    <xf numFmtId="0" fontId="37" fillId="5" borderId="1" xfId="51" applyFont="1" applyFill="1" applyBorder="1" applyAlignment="1">
      <alignment horizontal="center" vertical="center"/>
    </xf>
    <xf numFmtId="177" fontId="37" fillId="0" borderId="23" xfId="0" applyNumberFormat="1" applyFont="1" applyBorder="1" applyAlignment="1">
      <alignment horizontal="center" vertical="center"/>
    </xf>
    <xf numFmtId="0" fontId="39" fillId="3" borderId="4" xfId="49" applyFont="1" applyFill="1" applyBorder="1" applyAlignment="1">
      <alignment horizontal="center" vertical="center"/>
    </xf>
    <xf numFmtId="0" fontId="29" fillId="0" borderId="4" xfId="49" applyFont="1" applyFill="1" applyBorder="1" applyAlignment="1">
      <alignment horizontal="center" vertical="center"/>
    </xf>
    <xf numFmtId="0" fontId="40" fillId="0" borderId="4" xfId="49" applyFont="1" applyFill="1" applyBorder="1" applyAlignment="1">
      <alignment horizontal="center" vertical="center"/>
    </xf>
    <xf numFmtId="176" fontId="40" fillId="0" borderId="4" xfId="49" applyNumberFormat="1" applyFont="1" applyFill="1" applyBorder="1" applyAlignment="1">
      <alignment horizontal="center" vertical="center"/>
    </xf>
    <xf numFmtId="176" fontId="38" fillId="5" borderId="1" xfId="49" applyNumberFormat="1" applyFont="1" applyFill="1" applyBorder="1" applyAlignment="1">
      <alignment horizontal="center" vertical="center"/>
    </xf>
    <xf numFmtId="176" fontId="41" fillId="7" borderId="1" xfId="49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/>
    </xf>
    <xf numFmtId="176" fontId="38" fillId="0" borderId="1" xfId="49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9" fillId="6" borderId="4" xfId="51" applyFont="1" applyFill="1" applyBorder="1" applyAlignment="1">
      <alignment horizontal="center" vertical="center"/>
    </xf>
    <xf numFmtId="0" fontId="42" fillId="0" borderId="4" xfId="51" applyFont="1" applyFill="1" applyBorder="1" applyAlignment="1">
      <alignment horizontal="center" vertical="center"/>
    </xf>
    <xf numFmtId="0" fontId="41" fillId="0" borderId="4" xfId="51" applyFont="1" applyFill="1" applyBorder="1" applyAlignment="1">
      <alignment horizontal="center" vertical="center"/>
    </xf>
    <xf numFmtId="0" fontId="41" fillId="7" borderId="1" xfId="51" applyFont="1" applyFill="1" applyBorder="1" applyAlignment="1">
      <alignment horizontal="center" vertical="center"/>
    </xf>
    <xf numFmtId="0" fontId="5" fillId="6" borderId="1" xfId="49" applyFont="1" applyFill="1" applyBorder="1" applyAlignment="1">
      <alignment vertical="center"/>
    </xf>
    <xf numFmtId="0" fontId="5" fillId="6" borderId="1" xfId="49" applyFont="1" applyFill="1" applyBorder="1" applyAlignment="1">
      <alignment vertical="center" wrapText="1"/>
    </xf>
    <xf numFmtId="176" fontId="41" fillId="5" borderId="1" xfId="49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  <cellStyle name="常规_Sheet1" xfId="51"/>
    <cellStyle name="常规_2013年春播对比表4.30 2" xfId="52"/>
  </cellStyles>
  <tableStyles count="0" defaultTableStyle="TableStyleMedium2"/>
  <colors>
    <mruColors>
      <color rgb="0000CCFF"/>
      <color rgb="0022C50C"/>
      <color rgb="000000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R28"/>
  <sheetViews>
    <sheetView topLeftCell="A16" workbookViewId="0">
      <selection activeCell="M15" sqref="M15"/>
    </sheetView>
  </sheetViews>
  <sheetFormatPr defaultColWidth="8.75" defaultRowHeight="15.6"/>
  <cols>
    <col min="2" max="2" width="8.7" customWidth="1"/>
    <col min="3" max="3" width="7.6" customWidth="1"/>
    <col min="4" max="5" width="6.7" customWidth="1"/>
    <col min="6" max="6" width="6.4" customWidth="1"/>
    <col min="7" max="7" width="8.5" customWidth="1"/>
    <col min="8" max="8" width="7.5" customWidth="1"/>
    <col min="9" max="9" width="6.5" customWidth="1"/>
    <col min="10" max="10" width="7.2" customWidth="1"/>
    <col min="11" max="11" width="6.8" customWidth="1"/>
    <col min="12" max="12" width="6.9" customWidth="1"/>
    <col min="13" max="13" width="7" customWidth="1"/>
    <col min="14" max="14" width="7.1" customWidth="1"/>
    <col min="15" max="15" width="6.6" customWidth="1"/>
    <col min="16" max="16" width="6.5" customWidth="1"/>
    <col min="17" max="17" width="6.7" customWidth="1"/>
    <col min="18" max="18" width="6.3" customWidth="1"/>
    <col min="19" max="20" width="7.4" customWidth="1"/>
    <col min="21" max="21" width="5.8" customWidth="1"/>
    <col min="22" max="22" width="8.2" customWidth="1"/>
    <col min="23" max="23" width="4.5" customWidth="1"/>
    <col min="24" max="24" width="5.2" customWidth="1"/>
    <col min="25" max="25" width="4.9" customWidth="1"/>
    <col min="26" max="26" width="4.6" customWidth="1"/>
    <col min="27" max="27" width="7.3" customWidth="1"/>
    <col min="28" max="28" width="6" customWidth="1"/>
    <col min="29" max="29" width="4.2" customWidth="1"/>
    <col min="30" max="30" width="6" customWidth="1"/>
    <col min="31" max="31" width="5.8" customWidth="1"/>
    <col min="32" max="32" width="4.5" customWidth="1"/>
    <col min="33" max="33" width="6" customWidth="1"/>
    <col min="34" max="34" width="5.6" customWidth="1"/>
    <col min="35" max="35" width="4.5" customWidth="1"/>
    <col min="36" max="36" width="6.3" customWidth="1"/>
    <col min="37" max="37" width="5.3" customWidth="1"/>
    <col min="38" max="38" width="4.4" customWidth="1"/>
    <col min="39" max="39" width="4.2" customWidth="1"/>
    <col min="40" max="40" width="4.8" customWidth="1"/>
    <col min="41" max="41" width="4" customWidth="1"/>
    <col min="42" max="42" width="5.3" customWidth="1"/>
    <col min="43" max="43" width="5.7" customWidth="1"/>
    <col min="44" max="44" width="4.9" customWidth="1"/>
    <col min="48" max="48" width="12.625"/>
  </cols>
  <sheetData>
    <row r="1" ht="15" customHeight="1" spans="2:3">
      <c r="B1" s="246" t="s">
        <v>0</v>
      </c>
      <c r="C1" s="246"/>
    </row>
    <row r="2" ht="32" customHeight="1" spans="2:44"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68"/>
    </row>
    <row r="3" ht="19" customHeight="1" spans="2:19">
      <c r="B3" s="320" t="s">
        <v>2</v>
      </c>
      <c r="C3" s="321" t="s">
        <v>3</v>
      </c>
      <c r="D3" s="321"/>
      <c r="E3" s="321"/>
      <c r="F3" s="322" t="s">
        <v>4</v>
      </c>
      <c r="G3" s="322"/>
      <c r="H3" s="322"/>
      <c r="I3" s="198" t="s">
        <v>5</v>
      </c>
      <c r="J3" s="198"/>
      <c r="K3" s="198"/>
      <c r="L3" s="198"/>
      <c r="M3" s="198"/>
      <c r="N3" s="198"/>
      <c r="O3" s="341"/>
      <c r="P3" s="341"/>
      <c r="Q3" s="341"/>
      <c r="R3" s="341"/>
      <c r="S3" s="341"/>
    </row>
    <row r="4" ht="19" customHeight="1" spans="2:19">
      <c r="B4" s="323"/>
      <c r="C4" s="321"/>
      <c r="D4" s="321"/>
      <c r="E4" s="321"/>
      <c r="F4" s="322"/>
      <c r="G4" s="322"/>
      <c r="H4" s="322"/>
      <c r="I4" s="253" t="s">
        <v>6</v>
      </c>
      <c r="J4" s="253"/>
      <c r="K4" s="253"/>
      <c r="L4" s="253" t="s">
        <v>7</v>
      </c>
      <c r="M4" s="253"/>
      <c r="N4" s="253"/>
      <c r="O4" s="341"/>
      <c r="P4" s="341"/>
      <c r="Q4" s="341"/>
      <c r="R4" s="341"/>
      <c r="S4" s="341"/>
    </row>
    <row r="5" ht="25" customHeight="1" spans="2:19">
      <c r="B5" s="323"/>
      <c r="C5" s="324" t="s">
        <v>8</v>
      </c>
      <c r="D5" s="325" t="s">
        <v>9</v>
      </c>
      <c r="E5" s="325" t="s">
        <v>10</v>
      </c>
      <c r="F5" s="326" t="s">
        <v>8</v>
      </c>
      <c r="G5" s="326" t="s">
        <v>9</v>
      </c>
      <c r="H5" s="326" t="s">
        <v>10</v>
      </c>
      <c r="I5" s="326" t="s">
        <v>8</v>
      </c>
      <c r="J5" s="326" t="s">
        <v>9</v>
      </c>
      <c r="K5" s="366" t="s">
        <v>10</v>
      </c>
      <c r="L5" s="326" t="s">
        <v>8</v>
      </c>
      <c r="M5" s="326" t="s">
        <v>9</v>
      </c>
      <c r="N5" s="366" t="s">
        <v>10</v>
      </c>
      <c r="O5" s="341"/>
      <c r="P5" s="341"/>
      <c r="Q5" s="341"/>
      <c r="R5" s="341"/>
      <c r="S5" s="341"/>
    </row>
    <row r="6" customFormat="1" ht="19" customHeight="1" spans="2:19">
      <c r="B6" s="327" t="s">
        <v>11</v>
      </c>
      <c r="C6" s="328"/>
      <c r="D6" s="329"/>
      <c r="E6" s="329"/>
      <c r="F6" s="330"/>
      <c r="G6" s="330"/>
      <c r="H6" s="330"/>
      <c r="I6" s="367">
        <v>10400</v>
      </c>
      <c r="J6" s="368">
        <v>2900</v>
      </c>
      <c r="K6" s="369">
        <f>J6/I6*1000</f>
        <v>278.846153846154</v>
      </c>
      <c r="L6" s="367">
        <v>3000</v>
      </c>
      <c r="M6" s="368">
        <v>600</v>
      </c>
      <c r="N6" s="368">
        <f>M6/L6*1000</f>
        <v>200</v>
      </c>
      <c r="O6" s="341"/>
      <c r="P6" s="341"/>
      <c r="Q6" s="341"/>
      <c r="R6" s="341"/>
      <c r="S6" s="341"/>
    </row>
    <row r="7" customFormat="1" ht="22" customHeight="1" spans="2:19">
      <c r="B7" s="331" t="s">
        <v>12</v>
      </c>
      <c r="C7" s="332">
        <f>F7+C16+C25</f>
        <v>143300</v>
      </c>
      <c r="D7" s="332">
        <f>G7+D16+D25</f>
        <v>54200</v>
      </c>
      <c r="E7" s="333">
        <f>D7/C7*1000</f>
        <v>378.227494766225</v>
      </c>
      <c r="F7" s="334">
        <f>I7+L7</f>
        <v>13400</v>
      </c>
      <c r="G7" s="334">
        <f>J7+M7</f>
        <v>3500</v>
      </c>
      <c r="H7" s="334">
        <f>G7/F7*1000</f>
        <v>261.194029850746</v>
      </c>
      <c r="I7" s="370">
        <v>10400</v>
      </c>
      <c r="J7" s="371">
        <v>2950</v>
      </c>
      <c r="K7" s="371">
        <f>J7/I7*1000</f>
        <v>283.653846153846</v>
      </c>
      <c r="L7" s="370">
        <v>3000</v>
      </c>
      <c r="M7" s="371">
        <v>550</v>
      </c>
      <c r="N7" s="371">
        <f>M7/L7*1000</f>
        <v>183.333333333333</v>
      </c>
      <c r="O7" s="341"/>
      <c r="P7" s="341"/>
      <c r="Q7" s="341"/>
      <c r="R7" s="341"/>
      <c r="S7" s="341"/>
    </row>
    <row r="8" s="67" customFormat="1" ht="22" customHeight="1" spans="2:19">
      <c r="B8" s="335" t="s">
        <v>13</v>
      </c>
      <c r="C8" s="336">
        <f>'分乡镇总（反馈'!B6</f>
        <v>143229</v>
      </c>
      <c r="D8" s="336">
        <f>'分乡镇总（反馈'!C6</f>
        <v>53994</v>
      </c>
      <c r="E8" s="336">
        <f>D8/C8*1000</f>
        <v>376.976729572922</v>
      </c>
      <c r="F8" s="337">
        <f>'分乡镇春收（反馈、上报)'!B7</f>
        <v>13400</v>
      </c>
      <c r="G8" s="337">
        <f>'分乡镇春收（反馈、上报)'!C7</f>
        <v>3503</v>
      </c>
      <c r="H8" s="336">
        <f>G8/F8*1000</f>
        <v>261.417910447761</v>
      </c>
      <c r="I8" s="337">
        <f>'分乡镇春收（反馈、上报)'!E7</f>
        <v>10368</v>
      </c>
      <c r="J8" s="337">
        <f>'分乡镇春收（反馈、上报)'!F7</f>
        <v>2948</v>
      </c>
      <c r="K8" s="336">
        <f>J8/I8*1000</f>
        <v>284.336419753086</v>
      </c>
      <c r="L8" s="337">
        <f>'分乡镇春收（反馈、上报)'!H7</f>
        <v>3032</v>
      </c>
      <c r="M8" s="337">
        <f>'分乡镇春收（反馈、上报)'!I7</f>
        <v>555</v>
      </c>
      <c r="N8" s="336">
        <f>M8/L8*1000</f>
        <v>183.047493403694</v>
      </c>
      <c r="O8" s="372"/>
      <c r="P8" s="372"/>
      <c r="Q8" s="372"/>
      <c r="R8" s="372"/>
      <c r="S8" s="372"/>
    </row>
    <row r="9" ht="22" customHeight="1" spans="2:19">
      <c r="B9" s="338" t="s">
        <v>14</v>
      </c>
      <c r="C9" s="339">
        <f>C7-C8</f>
        <v>71</v>
      </c>
      <c r="D9" s="339">
        <f t="shared" ref="D9:N9" si="0">D7-D8</f>
        <v>206</v>
      </c>
      <c r="E9" s="340">
        <f t="shared" si="0"/>
        <v>1.25076519330304</v>
      </c>
      <c r="F9" s="339">
        <f t="shared" si="0"/>
        <v>0</v>
      </c>
      <c r="G9" s="339">
        <f t="shared" si="0"/>
        <v>-3</v>
      </c>
      <c r="H9" s="340">
        <f t="shared" si="0"/>
        <v>-0.223880597014954</v>
      </c>
      <c r="I9" s="339">
        <f t="shared" si="0"/>
        <v>32</v>
      </c>
      <c r="J9" s="339">
        <f t="shared" si="0"/>
        <v>2</v>
      </c>
      <c r="K9" s="340">
        <f t="shared" si="0"/>
        <v>-0.6825735992403</v>
      </c>
      <c r="L9" s="339">
        <f t="shared" si="0"/>
        <v>-32</v>
      </c>
      <c r="M9" s="339">
        <f t="shared" si="0"/>
        <v>-5</v>
      </c>
      <c r="N9" s="340">
        <f t="shared" si="0"/>
        <v>0.285839929639366</v>
      </c>
      <c r="O9" s="341"/>
      <c r="P9" s="341"/>
      <c r="Q9" s="341"/>
      <c r="R9" s="341"/>
      <c r="S9" s="341"/>
    </row>
    <row r="10" ht="22" customHeight="1" spans="2:19">
      <c r="B10" s="338" t="s">
        <v>15</v>
      </c>
      <c r="C10" s="340">
        <f>C9/C8*100</f>
        <v>0.0495709667734886</v>
      </c>
      <c r="D10" s="340">
        <f>D9/D8*100</f>
        <v>0.381523873022929</v>
      </c>
      <c r="E10" s="340">
        <f>E9/E8*100</f>
        <v>0.331788435514318</v>
      </c>
      <c r="F10" s="340">
        <f t="shared" ref="F10:N10" si="1">F9/F8*100</f>
        <v>0</v>
      </c>
      <c r="G10" s="340">
        <f t="shared" si="1"/>
        <v>-0.0856408792463603</v>
      </c>
      <c r="H10" s="340">
        <f t="shared" si="1"/>
        <v>-0.0856408792463713</v>
      </c>
      <c r="I10" s="340">
        <f t="shared" si="1"/>
        <v>0.308641975308642</v>
      </c>
      <c r="J10" s="340">
        <f t="shared" si="1"/>
        <v>0.067842605156038</v>
      </c>
      <c r="K10" s="340">
        <f t="shared" si="1"/>
        <v>-0.240058449013685</v>
      </c>
      <c r="L10" s="340">
        <f t="shared" si="1"/>
        <v>-1.05540897097625</v>
      </c>
      <c r="M10" s="340">
        <f t="shared" si="1"/>
        <v>-0.900900900900901</v>
      </c>
      <c r="N10" s="340">
        <f t="shared" si="1"/>
        <v>0.156156156156136</v>
      </c>
      <c r="O10" s="341"/>
      <c r="P10" s="341"/>
      <c r="Q10" s="341"/>
      <c r="R10" s="341"/>
      <c r="S10" s="341"/>
    </row>
    <row r="11" ht="13" customHeight="1" spans="2:19"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</row>
    <row r="12" ht="21" customHeight="1" spans="2:19">
      <c r="B12" s="320" t="s">
        <v>2</v>
      </c>
      <c r="C12" s="342" t="s">
        <v>16</v>
      </c>
      <c r="D12" s="343"/>
      <c r="E12" s="344"/>
      <c r="F12" s="210" t="s">
        <v>5</v>
      </c>
      <c r="G12" s="210"/>
      <c r="H12" s="210"/>
      <c r="I12" s="210"/>
      <c r="J12" s="210"/>
      <c r="K12" s="210"/>
      <c r="L12" s="210"/>
      <c r="M12" s="210"/>
      <c r="N12" s="210"/>
      <c r="O12" s="341"/>
      <c r="P12" s="341"/>
      <c r="Q12" s="341"/>
      <c r="R12" s="341"/>
      <c r="S12" s="341"/>
    </row>
    <row r="13" ht="19" customHeight="1" spans="2:19">
      <c r="B13" s="323"/>
      <c r="C13" s="345"/>
      <c r="D13" s="346"/>
      <c r="E13" s="347"/>
      <c r="F13" s="278" t="s">
        <v>17</v>
      </c>
      <c r="G13" s="278"/>
      <c r="H13" s="278"/>
      <c r="I13" s="278" t="s">
        <v>18</v>
      </c>
      <c r="J13" s="278"/>
      <c r="K13" s="278"/>
      <c r="L13" s="373" t="s">
        <v>19</v>
      </c>
      <c r="M13" s="373"/>
      <c r="N13" s="373"/>
      <c r="O13" s="341"/>
      <c r="P13" s="341"/>
      <c r="Q13" s="341"/>
      <c r="R13" s="341"/>
      <c r="S13" s="341"/>
    </row>
    <row r="14" ht="25" customHeight="1" spans="2:19">
      <c r="B14" s="323"/>
      <c r="C14" s="348" t="s">
        <v>8</v>
      </c>
      <c r="D14" s="348" t="s">
        <v>9</v>
      </c>
      <c r="E14" s="348" t="s">
        <v>10</v>
      </c>
      <c r="F14" s="348" t="s">
        <v>8</v>
      </c>
      <c r="G14" s="349" t="s">
        <v>9</v>
      </c>
      <c r="H14" s="349" t="s">
        <v>10</v>
      </c>
      <c r="I14" s="348" t="s">
        <v>8</v>
      </c>
      <c r="J14" s="374" t="s">
        <v>9</v>
      </c>
      <c r="K14" s="348" t="s">
        <v>10</v>
      </c>
      <c r="L14" s="374" t="s">
        <v>8</v>
      </c>
      <c r="M14" s="374" t="s">
        <v>9</v>
      </c>
      <c r="N14" s="348" t="s">
        <v>10</v>
      </c>
      <c r="O14" s="341"/>
      <c r="P14" s="341"/>
      <c r="Q14" s="341"/>
      <c r="R14" s="341"/>
      <c r="S14" s="341"/>
    </row>
    <row r="15" ht="25" customHeight="1" spans="2:19">
      <c r="B15" s="350"/>
      <c r="C15" s="348"/>
      <c r="D15" s="348"/>
      <c r="E15" s="348"/>
      <c r="F15" s="348">
        <v>4000</v>
      </c>
      <c r="G15" s="349">
        <v>1400</v>
      </c>
      <c r="H15" s="332">
        <f>G15/F15*1000</f>
        <v>350</v>
      </c>
      <c r="I15" s="348">
        <v>1000</v>
      </c>
      <c r="J15" s="374">
        <v>500</v>
      </c>
      <c r="K15" s="332">
        <f>J15/I15*1000</f>
        <v>500</v>
      </c>
      <c r="L15" s="374"/>
      <c r="M15" s="374"/>
      <c r="N15" s="348"/>
      <c r="O15" s="341" t="s">
        <v>20</v>
      </c>
      <c r="P15" s="341"/>
      <c r="Q15" s="341"/>
      <c r="R15" s="341"/>
      <c r="S15" s="341"/>
    </row>
    <row r="16" ht="22" customHeight="1" spans="2:19">
      <c r="B16" s="331" t="s">
        <v>12</v>
      </c>
      <c r="C16" s="334">
        <f>F16+I16+L16</f>
        <v>10000</v>
      </c>
      <c r="D16" s="334">
        <f>G16+J16+M16</f>
        <v>3100</v>
      </c>
      <c r="E16" s="334">
        <f>D16/C16*1000</f>
        <v>310</v>
      </c>
      <c r="F16" s="334">
        <v>4000</v>
      </c>
      <c r="G16" s="332">
        <v>1377</v>
      </c>
      <c r="H16" s="332">
        <f>G16/F16*1000</f>
        <v>344.25</v>
      </c>
      <c r="I16" s="375">
        <v>1000</v>
      </c>
      <c r="J16" s="336">
        <v>523</v>
      </c>
      <c r="K16" s="336">
        <f>J16/I16*1000</f>
        <v>523</v>
      </c>
      <c r="L16" s="336">
        <v>5000</v>
      </c>
      <c r="M16" s="336">
        <v>1200</v>
      </c>
      <c r="N16" s="336">
        <f>M16/L16*1000</f>
        <v>240</v>
      </c>
      <c r="O16" s="341" t="s">
        <v>21</v>
      </c>
      <c r="P16" s="341"/>
      <c r="Q16" s="341"/>
      <c r="R16" s="341"/>
      <c r="S16" s="341"/>
    </row>
    <row r="17" ht="22" customHeight="1" spans="2:19">
      <c r="B17" s="335" t="s">
        <v>13</v>
      </c>
      <c r="C17" s="337">
        <f>'分乡镇总（反馈'!N6</f>
        <v>9955</v>
      </c>
      <c r="D17" s="337">
        <f>'分乡镇总（反馈'!O6</f>
        <v>3114</v>
      </c>
      <c r="E17" s="336">
        <f>D17/C17*1000</f>
        <v>312.807634354596</v>
      </c>
      <c r="F17" s="337">
        <f>'分乡镇总（反馈'!Q6</f>
        <v>3955</v>
      </c>
      <c r="G17" s="337">
        <f>'分乡镇总（反馈'!R6</f>
        <v>1366</v>
      </c>
      <c r="H17" s="332">
        <f>G17/F17*1000</f>
        <v>345.385587863464</v>
      </c>
      <c r="I17" s="337">
        <f>'分乡镇总（反馈'!V6</f>
        <v>1037</v>
      </c>
      <c r="J17" s="337">
        <f>'分乡镇总（反馈'!W6</f>
        <v>547</v>
      </c>
      <c r="K17" s="337">
        <f>'分乡镇总（反馈'!X6</f>
        <v>527.4831243973</v>
      </c>
      <c r="L17" s="337">
        <f>'分乡镇总（反馈'!Y6</f>
        <v>4963</v>
      </c>
      <c r="M17" s="337">
        <f>'分乡镇总（反馈'!Z6</f>
        <v>1201</v>
      </c>
      <c r="N17" s="337">
        <f>'分乡镇总（反馈'!AA6</f>
        <v>241.990731412452</v>
      </c>
      <c r="O17" s="341"/>
      <c r="P17" s="341"/>
      <c r="Q17" s="341"/>
      <c r="R17" s="341"/>
      <c r="S17" s="341"/>
    </row>
    <row r="18" ht="22" customHeight="1" spans="2:19">
      <c r="B18" s="338" t="s">
        <v>14</v>
      </c>
      <c r="C18" s="339">
        <f>C16-C17</f>
        <v>45</v>
      </c>
      <c r="D18" s="339">
        <f t="shared" ref="D18:N18" si="2">D16-D17</f>
        <v>-14</v>
      </c>
      <c r="E18" s="340">
        <f t="shared" si="2"/>
        <v>-2.80763435459568</v>
      </c>
      <c r="F18" s="339">
        <f t="shared" si="2"/>
        <v>45</v>
      </c>
      <c r="G18" s="339">
        <f t="shared" si="2"/>
        <v>11</v>
      </c>
      <c r="H18" s="340">
        <f t="shared" si="2"/>
        <v>-1.13558786346397</v>
      </c>
      <c r="I18" s="339">
        <f t="shared" si="2"/>
        <v>-37</v>
      </c>
      <c r="J18" s="339">
        <f t="shared" si="2"/>
        <v>-24</v>
      </c>
      <c r="K18" s="351">
        <f t="shared" si="2"/>
        <v>-4.48312439729989</v>
      </c>
      <c r="L18" s="339">
        <f t="shared" si="2"/>
        <v>37</v>
      </c>
      <c r="M18" s="339">
        <f t="shared" si="2"/>
        <v>-1</v>
      </c>
      <c r="N18" s="340">
        <f t="shared" si="2"/>
        <v>-1.99073141245213</v>
      </c>
      <c r="O18" s="341"/>
      <c r="P18" s="341"/>
      <c r="Q18" s="341"/>
      <c r="R18" s="341"/>
      <c r="S18" s="341"/>
    </row>
    <row r="19" ht="22" customHeight="1" spans="2:19">
      <c r="B19" s="338" t="s">
        <v>15</v>
      </c>
      <c r="C19" s="340">
        <f>C18/C17*100</f>
        <v>0.452034153691612</v>
      </c>
      <c r="D19" s="340">
        <f>D18/D17*100</f>
        <v>-0.449582530507386</v>
      </c>
      <c r="E19" s="340">
        <f t="shared" ref="E19:N19" si="3">E18/E17*100</f>
        <v>-0.897559409120102</v>
      </c>
      <c r="F19" s="340">
        <f t="shared" si="3"/>
        <v>1.1378002528445</v>
      </c>
      <c r="G19" s="340">
        <f t="shared" si="3"/>
        <v>0.805270863836018</v>
      </c>
      <c r="H19" s="351">
        <f t="shared" si="3"/>
        <v>-0.328788433382137</v>
      </c>
      <c r="I19" s="340">
        <f t="shared" si="3"/>
        <v>-3.56798457087753</v>
      </c>
      <c r="J19" s="351">
        <f t="shared" si="3"/>
        <v>-4.38756855575868</v>
      </c>
      <c r="K19" s="340">
        <f t="shared" si="3"/>
        <v>-0.849908592321752</v>
      </c>
      <c r="L19" s="340">
        <f t="shared" si="3"/>
        <v>0.74551682450131</v>
      </c>
      <c r="M19" s="340">
        <f t="shared" si="3"/>
        <v>-0.0832639467110741</v>
      </c>
      <c r="N19" s="340">
        <f t="shared" si="3"/>
        <v>-0.822647793505408</v>
      </c>
      <c r="O19" s="341"/>
      <c r="P19" s="341"/>
      <c r="Q19" s="341"/>
      <c r="R19" s="341"/>
      <c r="S19" s="341"/>
    </row>
    <row r="20" ht="14" customHeight="1" spans="2:19"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</row>
    <row r="21" ht="18" customHeight="1" spans="2:20">
      <c r="B21" s="320" t="s">
        <v>2</v>
      </c>
      <c r="C21" s="352" t="s">
        <v>22</v>
      </c>
      <c r="D21" s="353"/>
      <c r="E21" s="354"/>
      <c r="F21" s="355" t="s">
        <v>5</v>
      </c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81"/>
    </row>
    <row r="22" ht="19" customHeight="1" spans="2:20">
      <c r="B22" s="323"/>
      <c r="C22" s="356"/>
      <c r="D22" s="357"/>
      <c r="E22" s="358"/>
      <c r="F22" s="359" t="s">
        <v>23</v>
      </c>
      <c r="G22" s="359"/>
      <c r="H22" s="359"/>
      <c r="I22" s="359" t="s">
        <v>24</v>
      </c>
      <c r="J22" s="359"/>
      <c r="K22" s="359"/>
      <c r="L22" s="376" t="s">
        <v>25</v>
      </c>
      <c r="M22" s="376"/>
      <c r="N22" s="376"/>
      <c r="O22" s="376" t="s">
        <v>18</v>
      </c>
      <c r="P22" s="376"/>
      <c r="Q22" s="376"/>
      <c r="R22" s="359" t="s">
        <v>19</v>
      </c>
      <c r="S22" s="359"/>
      <c r="T22" s="382"/>
    </row>
    <row r="23" ht="25" customHeight="1" spans="2:20">
      <c r="B23" s="323"/>
      <c r="C23" s="360" t="s">
        <v>8</v>
      </c>
      <c r="D23" s="360" t="s">
        <v>9</v>
      </c>
      <c r="E23" s="360" t="s">
        <v>10</v>
      </c>
      <c r="F23" s="361" t="s">
        <v>8</v>
      </c>
      <c r="G23" s="361" t="s">
        <v>9</v>
      </c>
      <c r="H23" s="360" t="s">
        <v>10</v>
      </c>
      <c r="I23" s="361" t="s">
        <v>8</v>
      </c>
      <c r="J23" s="361" t="s">
        <v>9</v>
      </c>
      <c r="K23" s="377" t="s">
        <v>10</v>
      </c>
      <c r="L23" s="361" t="s">
        <v>8</v>
      </c>
      <c r="M23" s="361" t="s">
        <v>9</v>
      </c>
      <c r="N23" s="360" t="s">
        <v>10</v>
      </c>
      <c r="O23" s="361" t="s">
        <v>8</v>
      </c>
      <c r="P23" s="361" t="s">
        <v>9</v>
      </c>
      <c r="Q23" s="360" t="s">
        <v>10</v>
      </c>
      <c r="R23" s="361" t="s">
        <v>8</v>
      </c>
      <c r="S23" s="361" t="s">
        <v>9</v>
      </c>
      <c r="T23" s="360" t="s">
        <v>10</v>
      </c>
    </row>
    <row r="24" ht="22" customHeight="1" spans="2:21">
      <c r="B24" s="327" t="s">
        <v>11</v>
      </c>
      <c r="C24" s="362"/>
      <c r="D24" s="362"/>
      <c r="E24" s="362"/>
      <c r="F24" s="363"/>
      <c r="G24" s="363"/>
      <c r="H24" s="362"/>
      <c r="I24" s="363"/>
      <c r="J24" s="363"/>
      <c r="K24" s="378"/>
      <c r="L24" s="363"/>
      <c r="M24" s="363"/>
      <c r="N24" s="362"/>
      <c r="O24" s="363">
        <v>700</v>
      </c>
      <c r="P24" s="379">
        <v>400</v>
      </c>
      <c r="Q24" s="383">
        <f>P24/O24*1000</f>
        <v>571.428571428571</v>
      </c>
      <c r="R24" s="363">
        <v>6300</v>
      </c>
      <c r="S24" s="379">
        <v>1100</v>
      </c>
      <c r="T24" s="383">
        <f>S24/R24*1000</f>
        <v>174.603174603175</v>
      </c>
      <c r="U24" t="s">
        <v>26</v>
      </c>
    </row>
    <row r="25" ht="22" customHeight="1" spans="2:20">
      <c r="B25" s="331" t="s">
        <v>12</v>
      </c>
      <c r="C25" s="334">
        <f>F25+I25+L25+O25+R25</f>
        <v>119900</v>
      </c>
      <c r="D25" s="334">
        <f>G25+J25+M25+P25+S25</f>
        <v>47600</v>
      </c>
      <c r="E25" s="334">
        <f>D25/C25*1000</f>
        <v>396.997497914929</v>
      </c>
      <c r="F25" s="364">
        <v>72300</v>
      </c>
      <c r="G25" s="364">
        <v>30800</v>
      </c>
      <c r="H25" s="333">
        <f>G25/F25*1000</f>
        <v>426.002766251729</v>
      </c>
      <c r="I25" s="364">
        <v>19500</v>
      </c>
      <c r="J25" s="364">
        <v>8100</v>
      </c>
      <c r="K25" s="333">
        <f>J25/I25*1000</f>
        <v>415.384615384615</v>
      </c>
      <c r="L25" s="364">
        <v>21100</v>
      </c>
      <c r="M25" s="364">
        <v>7200</v>
      </c>
      <c r="N25" s="334">
        <f>M25/L25*1000</f>
        <v>341.232227488152</v>
      </c>
      <c r="O25" s="364">
        <v>700</v>
      </c>
      <c r="P25" s="380">
        <v>360</v>
      </c>
      <c r="Q25" s="371">
        <f>P25/O25*1000</f>
        <v>514.285714285714</v>
      </c>
      <c r="R25" s="364">
        <v>6300</v>
      </c>
      <c r="S25" s="380">
        <v>1140</v>
      </c>
      <c r="T25" s="371">
        <f>S25/R25*1000</f>
        <v>180.952380952381</v>
      </c>
    </row>
    <row r="26" ht="22" customHeight="1" spans="2:20">
      <c r="B26" s="335" t="s">
        <v>13</v>
      </c>
      <c r="C26" s="337">
        <f>'分乡镇总（反馈'!AB6</f>
        <v>119640</v>
      </c>
      <c r="D26" s="337">
        <f>'分乡镇总（反馈'!AC6</f>
        <v>47296</v>
      </c>
      <c r="E26" s="336">
        <f>D26/C26*1000</f>
        <v>395.319291206954</v>
      </c>
      <c r="F26" s="337">
        <f>'分乡镇总（反馈'!AE6</f>
        <v>72201</v>
      </c>
      <c r="G26" s="337">
        <f>'分乡镇总（反馈'!AF6</f>
        <v>30581</v>
      </c>
      <c r="H26" s="336">
        <f>G26/F26*1000</f>
        <v>423.5536903921</v>
      </c>
      <c r="I26" s="337">
        <f>'分乡镇总（反馈'!AH6</f>
        <v>19525</v>
      </c>
      <c r="J26" s="337">
        <f>'分乡镇总（反馈'!AI6</f>
        <v>8059</v>
      </c>
      <c r="K26" s="336">
        <f>J26/I26*1000</f>
        <v>412.752880921895</v>
      </c>
      <c r="L26" s="336">
        <v>21135</v>
      </c>
      <c r="M26" s="337">
        <v>7203</v>
      </c>
      <c r="N26" s="336">
        <f>M26/L26*1000</f>
        <v>340.809084457062</v>
      </c>
      <c r="O26" s="336">
        <v>704</v>
      </c>
      <c r="P26" s="337">
        <v>364</v>
      </c>
      <c r="Q26" s="336">
        <f>P26/O26*1000</f>
        <v>517.045454545455</v>
      </c>
      <c r="R26" s="336">
        <v>6246</v>
      </c>
      <c r="S26" s="337">
        <v>1139</v>
      </c>
      <c r="T26" s="336">
        <f>S26/R26*1000</f>
        <v>182.356708293308</v>
      </c>
    </row>
    <row r="27" ht="22" customHeight="1" spans="2:20">
      <c r="B27" s="338" t="s">
        <v>14</v>
      </c>
      <c r="C27" s="339">
        <f>C25-C26</f>
        <v>260</v>
      </c>
      <c r="D27" s="339">
        <f t="shared" ref="D27:T27" si="4">D25-D26</f>
        <v>304</v>
      </c>
      <c r="E27" s="340">
        <f t="shared" si="4"/>
        <v>1.67820670797494</v>
      </c>
      <c r="F27" s="339">
        <f t="shared" si="4"/>
        <v>99</v>
      </c>
      <c r="G27" s="339">
        <f t="shared" si="4"/>
        <v>219</v>
      </c>
      <c r="H27" s="340">
        <f t="shared" si="4"/>
        <v>2.44907585962903</v>
      </c>
      <c r="I27" s="339">
        <f t="shared" si="4"/>
        <v>-25</v>
      </c>
      <c r="J27" s="339">
        <f t="shared" si="4"/>
        <v>41</v>
      </c>
      <c r="K27" s="340">
        <f t="shared" si="4"/>
        <v>2.63173446272043</v>
      </c>
      <c r="L27" s="339">
        <f t="shared" si="4"/>
        <v>-35</v>
      </c>
      <c r="M27" s="339">
        <f t="shared" si="4"/>
        <v>-3</v>
      </c>
      <c r="N27" s="340">
        <f t="shared" si="4"/>
        <v>0.423143031089921</v>
      </c>
      <c r="O27" s="339">
        <f t="shared" si="4"/>
        <v>-4</v>
      </c>
      <c r="P27" s="339">
        <f t="shared" si="4"/>
        <v>-4</v>
      </c>
      <c r="Q27" s="339">
        <f t="shared" si="4"/>
        <v>-2.7597402597404</v>
      </c>
      <c r="R27" s="339">
        <f t="shared" si="4"/>
        <v>54</v>
      </c>
      <c r="S27" s="339">
        <f t="shared" si="4"/>
        <v>1</v>
      </c>
      <c r="T27" s="340">
        <f t="shared" si="4"/>
        <v>-1.40432734092678</v>
      </c>
    </row>
    <row r="28" ht="22" customHeight="1" spans="2:20">
      <c r="B28" s="338" t="s">
        <v>15</v>
      </c>
      <c r="C28" s="365">
        <f t="shared" ref="C28:N28" si="5">C27/C26*100</f>
        <v>0.217318622534269</v>
      </c>
      <c r="D28" s="340">
        <f t="shared" si="5"/>
        <v>0.64276048714479</v>
      </c>
      <c r="E28" s="340">
        <f t="shared" si="5"/>
        <v>0.424519305104282</v>
      </c>
      <c r="F28" s="340">
        <f t="shared" si="5"/>
        <v>0.137117214443013</v>
      </c>
      <c r="G28" s="340">
        <f t="shared" si="5"/>
        <v>0.71613093097021</v>
      </c>
      <c r="H28" s="340">
        <f t="shared" si="5"/>
        <v>0.578220876168457</v>
      </c>
      <c r="I28" s="340">
        <f t="shared" si="5"/>
        <v>-0.128040973111396</v>
      </c>
      <c r="J28" s="340">
        <f t="shared" si="5"/>
        <v>0.508747983620797</v>
      </c>
      <c r="K28" s="340">
        <f t="shared" si="5"/>
        <v>0.63760535283058</v>
      </c>
      <c r="L28" s="340">
        <f t="shared" si="5"/>
        <v>-0.165602081854743</v>
      </c>
      <c r="M28" s="340">
        <f t="shared" si="5"/>
        <v>-0.041649312786339</v>
      </c>
      <c r="N28" s="340">
        <f t="shared" si="5"/>
        <v>0.124158377927051</v>
      </c>
      <c r="O28" s="340">
        <f t="shared" ref="O28:T28" si="6">O27/O26*100</f>
        <v>-0.568181818181818</v>
      </c>
      <c r="P28" s="340">
        <f t="shared" si="6"/>
        <v>-1.0989010989011</v>
      </c>
      <c r="Q28" s="340">
        <f t="shared" si="6"/>
        <v>-0.533751962323417</v>
      </c>
      <c r="R28" s="340">
        <f t="shared" si="6"/>
        <v>0.864553314121038</v>
      </c>
      <c r="S28" s="340">
        <f t="shared" si="6"/>
        <v>0.0877963125548727</v>
      </c>
      <c r="T28" s="340">
        <f t="shared" si="6"/>
        <v>-0.770099084409894</v>
      </c>
    </row>
  </sheetData>
  <mergeCells count="22">
    <mergeCell ref="B1:C1"/>
    <mergeCell ref="B2:N2"/>
    <mergeCell ref="I3:N3"/>
    <mergeCell ref="I4:K4"/>
    <mergeCell ref="L4:N4"/>
    <mergeCell ref="F12:N12"/>
    <mergeCell ref="F13:H13"/>
    <mergeCell ref="I13:K13"/>
    <mergeCell ref="L13:N13"/>
    <mergeCell ref="F21:S21"/>
    <mergeCell ref="F22:H22"/>
    <mergeCell ref="I22:K22"/>
    <mergeCell ref="L22:N22"/>
    <mergeCell ref="O22:Q22"/>
    <mergeCell ref="R22:S22"/>
    <mergeCell ref="B3:B5"/>
    <mergeCell ref="B12:B14"/>
    <mergeCell ref="B21:B23"/>
    <mergeCell ref="C12:E13"/>
    <mergeCell ref="C3:E4"/>
    <mergeCell ref="F3:H4"/>
    <mergeCell ref="C21:E22"/>
  </mergeCells>
  <printOptions horizontalCentered="1" verticalCentered="1"/>
  <pageMargins left="0.196527777777778" right="0.196527777777778" top="0.196527777777778" bottom="0.196527777777778" header="0" footer="0"/>
  <pageSetup paperSize="9" fitToHeight="0" orientation="landscape" errors="blank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W16" sqref="W16"/>
    </sheetView>
  </sheetViews>
  <sheetFormatPr defaultColWidth="8.8" defaultRowHeight="15.6"/>
  <cols>
    <col min="1" max="1" width="5.7" customWidth="1"/>
  </cols>
  <sheetData>
    <row r="1" ht="25.8" spans="1:20">
      <c r="A1" s="5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>
      <c r="A2" s="7" t="s">
        <v>103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8" t="s">
        <v>104</v>
      </c>
      <c r="B3" s="8" t="s">
        <v>91</v>
      </c>
      <c r="C3" s="8"/>
      <c r="D3" s="8" t="s">
        <v>92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8"/>
      <c r="B4" s="8"/>
      <c r="C4" s="8"/>
      <c r="D4" s="44" t="s">
        <v>105</v>
      </c>
      <c r="E4" s="8" t="s">
        <v>29</v>
      </c>
      <c r="F4" s="8"/>
      <c r="G4" s="8" t="s">
        <v>30</v>
      </c>
      <c r="H4" s="8"/>
      <c r="I4" s="22" t="s">
        <v>94</v>
      </c>
      <c r="J4" s="22"/>
      <c r="K4" s="22"/>
      <c r="L4" s="22"/>
      <c r="M4" s="8" t="s">
        <v>31</v>
      </c>
      <c r="N4" s="8"/>
      <c r="O4" s="22" t="s">
        <v>94</v>
      </c>
      <c r="P4" s="22"/>
      <c r="Q4" s="22"/>
      <c r="R4" s="22"/>
      <c r="S4" s="22"/>
      <c r="T4" s="22"/>
    </row>
    <row r="5" ht="24" customHeight="1" spans="1:20">
      <c r="A5" s="8"/>
      <c r="B5" s="8"/>
      <c r="C5" s="8"/>
      <c r="D5" s="44"/>
      <c r="E5" s="8"/>
      <c r="F5" s="8"/>
      <c r="G5" s="8"/>
      <c r="H5" s="8"/>
      <c r="I5" s="8" t="s">
        <v>17</v>
      </c>
      <c r="J5" s="8"/>
      <c r="K5" s="8" t="s">
        <v>106</v>
      </c>
      <c r="L5" s="8"/>
      <c r="M5" s="8"/>
      <c r="N5" s="8"/>
      <c r="O5" s="8" t="s">
        <v>23</v>
      </c>
      <c r="P5" s="8"/>
      <c r="Q5" s="8" t="s">
        <v>24</v>
      </c>
      <c r="R5" s="8"/>
      <c r="S5" s="8" t="s">
        <v>101</v>
      </c>
      <c r="T5" s="8"/>
    </row>
    <row r="6" ht="21.6" spans="1:20">
      <c r="A6" s="8"/>
      <c r="B6" s="8" t="s">
        <v>95</v>
      </c>
      <c r="C6" s="8" t="s">
        <v>96</v>
      </c>
      <c r="D6" s="44"/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  <c r="K6" s="8" t="s">
        <v>8</v>
      </c>
      <c r="L6" s="8" t="s">
        <v>9</v>
      </c>
      <c r="M6" s="8" t="s">
        <v>8</v>
      </c>
      <c r="N6" s="8" t="s">
        <v>9</v>
      </c>
      <c r="O6" s="8" t="s">
        <v>8</v>
      </c>
      <c r="P6" s="8" t="s">
        <v>9</v>
      </c>
      <c r="Q6" s="8" t="s">
        <v>8</v>
      </c>
      <c r="R6" s="8" t="s">
        <v>9</v>
      </c>
      <c r="S6" s="8" t="s">
        <v>8</v>
      </c>
      <c r="T6" s="8" t="s">
        <v>9</v>
      </c>
    </row>
    <row r="7" spans="1:20">
      <c r="A7" s="45" t="s">
        <v>97</v>
      </c>
      <c r="B7" s="46">
        <v>14.33</v>
      </c>
      <c r="C7" s="47">
        <v>0.953</v>
      </c>
      <c r="D7" s="46">
        <v>5.42</v>
      </c>
      <c r="E7" s="46">
        <v>1.34</v>
      </c>
      <c r="F7" s="46">
        <v>0.35</v>
      </c>
      <c r="G7" s="46">
        <v>1</v>
      </c>
      <c r="H7" s="46">
        <v>0.31</v>
      </c>
      <c r="I7" s="46">
        <v>0.4</v>
      </c>
      <c r="J7" s="46">
        <v>0.14</v>
      </c>
      <c r="K7" s="46">
        <v>0.6</v>
      </c>
      <c r="L7" s="46">
        <v>0.17</v>
      </c>
      <c r="M7" s="46">
        <v>11.99</v>
      </c>
      <c r="N7" s="46">
        <v>4.76</v>
      </c>
      <c r="O7" s="46">
        <v>7.23</v>
      </c>
      <c r="P7" s="46">
        <v>3.08</v>
      </c>
      <c r="Q7" s="46">
        <v>1.95</v>
      </c>
      <c r="R7" s="46">
        <v>0.81</v>
      </c>
      <c r="S7" s="46">
        <v>2.81</v>
      </c>
      <c r="T7" s="46">
        <v>0.87</v>
      </c>
    </row>
    <row r="8" spans="1:20">
      <c r="A8" s="48" t="s">
        <v>34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>
      <c r="A9" s="48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>
      <c r="A10" s="48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>
      <c r="A11" s="48" t="s">
        <v>37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>
      <c r="A12" s="48" t="s">
        <v>38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>
      <c r="A13" s="48" t="s">
        <v>39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>
      <c r="A14" s="48" t="s">
        <v>40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>
      <c r="A15" s="48" t="s">
        <v>41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>
      <c r="A16" s="48" t="s">
        <v>42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>
      <c r="A17" s="48" t="s">
        <v>43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>
      <c r="A18" s="48" t="s">
        <v>44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>
      <c r="A19" s="48" t="s">
        <v>45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>
      <c r="A20" s="48" t="s">
        <v>46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>
      <c r="A21" s="48" t="s">
        <v>47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>
      <c r="A22" s="48" t="s">
        <v>48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>
      <c r="A23" s="48" t="s">
        <v>49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</sheetData>
  <mergeCells count="16">
    <mergeCell ref="A1:T1"/>
    <mergeCell ref="A2:T2"/>
    <mergeCell ref="D3:T3"/>
    <mergeCell ref="I4:L4"/>
    <mergeCell ref="O4:T4"/>
    <mergeCell ref="I5:J5"/>
    <mergeCell ref="K5:L5"/>
    <mergeCell ref="O5:P5"/>
    <mergeCell ref="Q5:R5"/>
    <mergeCell ref="S5:T5"/>
    <mergeCell ref="A3:A6"/>
    <mergeCell ref="D4:D6"/>
    <mergeCell ref="B3:C5"/>
    <mergeCell ref="E4:F5"/>
    <mergeCell ref="G4:H5"/>
    <mergeCell ref="M4:N5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opLeftCell="A4" workbookViewId="0">
      <selection activeCell="W16" sqref="W16"/>
    </sheetView>
  </sheetViews>
  <sheetFormatPr defaultColWidth="8.8" defaultRowHeight="15.6"/>
  <cols>
    <col min="1" max="1" width="5.4" customWidth="1"/>
    <col min="2" max="3" width="6.6" customWidth="1"/>
    <col min="4" max="4" width="4.8" customWidth="1"/>
    <col min="5" max="5" width="6.1" customWidth="1"/>
    <col min="6" max="6" width="5.2" customWidth="1"/>
    <col min="7" max="7" width="4.8" customWidth="1"/>
    <col min="8" max="8" width="5.4" customWidth="1"/>
    <col min="9" max="9" width="4.6" customWidth="1"/>
    <col min="10" max="10" width="5.3" customWidth="1"/>
    <col min="11" max="11" width="4.5" customWidth="1"/>
    <col min="12" max="13" width="4.7" customWidth="1"/>
    <col min="14" max="14" width="6.6" customWidth="1"/>
    <col min="15" max="15" width="5.8" customWidth="1"/>
    <col min="16" max="16" width="5.1" customWidth="1"/>
    <col min="17" max="17" width="5.2" customWidth="1"/>
    <col min="18" max="18" width="5.1" customWidth="1"/>
    <col min="19" max="19" width="4.5" customWidth="1"/>
    <col min="20" max="20" width="6.3" customWidth="1"/>
    <col min="21" max="21" width="5.6" customWidth="1"/>
  </cols>
  <sheetData>
    <row r="1" ht="25.8" spans="1:21">
      <c r="A1" s="5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30" t="s">
        <v>99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1" t="s">
        <v>90</v>
      </c>
      <c r="B3" s="31" t="s">
        <v>91</v>
      </c>
      <c r="C3" s="31"/>
      <c r="D3" s="31"/>
      <c r="E3" s="31" t="s">
        <v>92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ht="12" customHeight="1" spans="1:21">
      <c r="A4" s="31"/>
      <c r="B4" s="31"/>
      <c r="C4" s="31"/>
      <c r="D4" s="31"/>
      <c r="E4" s="32" t="s">
        <v>93</v>
      </c>
      <c r="F4" s="31" t="s">
        <v>29</v>
      </c>
      <c r="G4" s="31"/>
      <c r="H4" s="31" t="s">
        <v>30</v>
      </c>
      <c r="I4" s="31"/>
      <c r="J4" s="43" t="s">
        <v>94</v>
      </c>
      <c r="K4" s="43"/>
      <c r="L4" s="43"/>
      <c r="M4" s="43"/>
      <c r="N4" s="31" t="s">
        <v>31</v>
      </c>
      <c r="O4" s="31"/>
      <c r="P4" s="43" t="s">
        <v>94</v>
      </c>
      <c r="Q4" s="43"/>
      <c r="R4" s="43"/>
      <c r="S4" s="43"/>
      <c r="T4" s="43"/>
      <c r="U4" s="43"/>
    </row>
    <row r="5" ht="24" customHeight="1" spans="1:21">
      <c r="A5" s="31"/>
      <c r="B5" s="31"/>
      <c r="C5" s="31"/>
      <c r="D5" s="31"/>
      <c r="E5" s="32"/>
      <c r="F5" s="31"/>
      <c r="G5" s="31"/>
      <c r="H5" s="31"/>
      <c r="I5" s="31"/>
      <c r="J5" s="31" t="s">
        <v>17</v>
      </c>
      <c r="K5" s="31"/>
      <c r="L5" s="31" t="s">
        <v>100</v>
      </c>
      <c r="M5" s="31"/>
      <c r="N5" s="31"/>
      <c r="O5" s="31"/>
      <c r="P5" s="31" t="s">
        <v>23</v>
      </c>
      <c r="Q5" s="31"/>
      <c r="R5" s="31" t="s">
        <v>24</v>
      </c>
      <c r="S5" s="31"/>
      <c r="T5" s="31" t="s">
        <v>101</v>
      </c>
      <c r="U5" s="31"/>
    </row>
    <row r="6" ht="32" customHeight="1" spans="1:21">
      <c r="A6" s="31"/>
      <c r="B6" s="31" t="s">
        <v>95</v>
      </c>
      <c r="C6" s="31" t="s">
        <v>107</v>
      </c>
      <c r="D6" s="31" t="s">
        <v>96</v>
      </c>
      <c r="E6" s="32"/>
      <c r="F6" s="31" t="s">
        <v>8</v>
      </c>
      <c r="G6" s="31" t="s">
        <v>9</v>
      </c>
      <c r="H6" s="31" t="s">
        <v>8</v>
      </c>
      <c r="I6" s="31" t="s">
        <v>9</v>
      </c>
      <c r="J6" s="31" t="s">
        <v>8</v>
      </c>
      <c r="K6" s="31" t="s">
        <v>9</v>
      </c>
      <c r="L6" s="31" t="s">
        <v>8</v>
      </c>
      <c r="M6" s="31" t="s">
        <v>9</v>
      </c>
      <c r="N6" s="31" t="s">
        <v>8</v>
      </c>
      <c r="O6" s="31" t="s">
        <v>9</v>
      </c>
      <c r="P6" s="31" t="s">
        <v>8</v>
      </c>
      <c r="Q6" s="31" t="s">
        <v>9</v>
      </c>
      <c r="R6" s="31" t="s">
        <v>8</v>
      </c>
      <c r="S6" s="31" t="s">
        <v>9</v>
      </c>
      <c r="T6" s="31" t="s">
        <v>8</v>
      </c>
      <c r="U6" s="31" t="s">
        <v>9</v>
      </c>
    </row>
    <row r="7" s="1" customFormat="1" spans="1:21">
      <c r="A7" s="33" t="s">
        <v>33</v>
      </c>
      <c r="B7" s="34">
        <f>SUM(B8:B23)</f>
        <v>143300</v>
      </c>
      <c r="C7" s="35">
        <f>SUM(C8:C23)</f>
        <v>9530</v>
      </c>
      <c r="D7" s="34">
        <f t="shared" ref="D7:U7" si="0">SUM(D8:D23)</f>
        <v>9530</v>
      </c>
      <c r="E7" s="34">
        <f t="shared" si="0"/>
        <v>54177</v>
      </c>
      <c r="F7" s="34">
        <f t="shared" si="0"/>
        <v>13400</v>
      </c>
      <c r="G7" s="34">
        <f t="shared" si="0"/>
        <v>3500</v>
      </c>
      <c r="H7" s="34">
        <f t="shared" si="0"/>
        <v>10000</v>
      </c>
      <c r="I7" s="34">
        <f t="shared" si="0"/>
        <v>3077</v>
      </c>
      <c r="J7" s="34">
        <f t="shared" si="0"/>
        <v>4000</v>
      </c>
      <c r="K7" s="34">
        <f t="shared" si="0"/>
        <v>1377</v>
      </c>
      <c r="L7" s="34">
        <f t="shared" si="0"/>
        <v>6000</v>
      </c>
      <c r="M7" s="34">
        <f t="shared" si="0"/>
        <v>1700</v>
      </c>
      <c r="N7" s="34">
        <f t="shared" si="0"/>
        <v>119900</v>
      </c>
      <c r="O7" s="34">
        <f t="shared" si="0"/>
        <v>47600</v>
      </c>
      <c r="P7" s="34">
        <f t="shared" si="0"/>
        <v>72300</v>
      </c>
      <c r="Q7" s="34">
        <f t="shared" si="0"/>
        <v>30800</v>
      </c>
      <c r="R7" s="34">
        <f t="shared" si="0"/>
        <v>19500</v>
      </c>
      <c r="S7" s="34">
        <f t="shared" si="0"/>
        <v>8100</v>
      </c>
      <c r="T7" s="34">
        <f t="shared" si="0"/>
        <v>28100</v>
      </c>
      <c r="U7" s="34">
        <f t="shared" si="0"/>
        <v>8700</v>
      </c>
    </row>
    <row r="8" spans="1:21">
      <c r="A8" s="36" t="s">
        <v>34</v>
      </c>
      <c r="B8" s="34">
        <f t="shared" ref="B8:B23" si="1">F8+H8+N8</f>
        <v>278</v>
      </c>
      <c r="C8" s="37">
        <v>128</v>
      </c>
      <c r="D8" s="38">
        <v>125</v>
      </c>
      <c r="E8" s="34">
        <f t="shared" ref="E8:E23" si="2">G8+I8+O8</f>
        <v>94</v>
      </c>
      <c r="F8" s="39"/>
      <c r="G8" s="39"/>
      <c r="H8" s="40">
        <f t="shared" ref="H8:H23" si="3">J8+L8</f>
        <v>44</v>
      </c>
      <c r="I8" s="40">
        <f t="shared" ref="I8:I23" si="4">K8+M8</f>
        <v>15</v>
      </c>
      <c r="J8" s="40">
        <f>'分乡镇夏收（反馈）'!Q9</f>
        <v>0</v>
      </c>
      <c r="K8" s="40">
        <f>'分乡镇夏收（反馈）'!R9</f>
        <v>0</v>
      </c>
      <c r="L8" s="40">
        <v>44</v>
      </c>
      <c r="M8" s="40">
        <v>15</v>
      </c>
      <c r="N8" s="34">
        <f t="shared" ref="N8:N23" si="5">P8+R8+T8</f>
        <v>234</v>
      </c>
      <c r="O8" s="34">
        <f t="shared" ref="O8:O23" si="6">Q8+S8+U8</f>
        <v>79</v>
      </c>
      <c r="P8" s="34">
        <f>'分乡镇秋收（反馈） '!Y8</f>
        <v>63</v>
      </c>
      <c r="Q8" s="34">
        <f>'分乡镇秋收（反馈） '!Z8</f>
        <v>29</v>
      </c>
      <c r="R8" s="34">
        <f>'分乡镇秋收（反馈） '!AB8</f>
        <v>0</v>
      </c>
      <c r="S8" s="34">
        <f>'分乡镇秋收（反馈） '!AC8</f>
        <v>0</v>
      </c>
      <c r="T8" s="34">
        <v>171</v>
      </c>
      <c r="U8" s="34">
        <v>50</v>
      </c>
    </row>
    <row r="9" spans="1:21">
      <c r="A9" s="36" t="s">
        <v>35</v>
      </c>
      <c r="B9" s="34">
        <f t="shared" si="1"/>
        <v>8118</v>
      </c>
      <c r="C9" s="37">
        <v>640</v>
      </c>
      <c r="D9" s="38">
        <v>640</v>
      </c>
      <c r="E9" s="34">
        <f t="shared" si="2"/>
        <v>2957</v>
      </c>
      <c r="F9" s="39">
        <v>195</v>
      </c>
      <c r="G9" s="39">
        <v>47</v>
      </c>
      <c r="H9" s="40">
        <f t="shared" si="3"/>
        <v>331</v>
      </c>
      <c r="I9" s="40">
        <f t="shared" si="4"/>
        <v>72</v>
      </c>
      <c r="J9" s="40">
        <f>'分乡镇夏收（反馈）'!Q10</f>
        <v>0</v>
      </c>
      <c r="K9" s="40">
        <f>'分乡镇夏收（反馈）'!R10</f>
        <v>0</v>
      </c>
      <c r="L9" s="40">
        <v>331</v>
      </c>
      <c r="M9" s="40">
        <v>72</v>
      </c>
      <c r="N9" s="34">
        <f t="shared" si="5"/>
        <v>7592</v>
      </c>
      <c r="O9" s="34">
        <f t="shared" si="6"/>
        <v>2838</v>
      </c>
      <c r="P9" s="34">
        <f>'分乡镇秋收（反馈） '!Y9</f>
        <v>5350</v>
      </c>
      <c r="Q9" s="34">
        <f>'分乡镇秋收（反馈） '!Z9</f>
        <v>2252</v>
      </c>
      <c r="R9" s="34">
        <f>'分乡镇秋收（反馈） '!AB9</f>
        <v>149</v>
      </c>
      <c r="S9" s="34">
        <f>'分乡镇秋收（反馈） '!AC9</f>
        <v>58</v>
      </c>
      <c r="T9" s="34">
        <v>2093</v>
      </c>
      <c r="U9" s="34">
        <v>528</v>
      </c>
    </row>
    <row r="10" spans="1:21">
      <c r="A10" s="36" t="s">
        <v>36</v>
      </c>
      <c r="B10" s="34">
        <f t="shared" si="1"/>
        <v>5110</v>
      </c>
      <c r="C10" s="37">
        <v>259</v>
      </c>
      <c r="D10" s="38">
        <v>260</v>
      </c>
      <c r="E10" s="34">
        <f t="shared" si="2"/>
        <v>2027</v>
      </c>
      <c r="F10" s="39">
        <v>420</v>
      </c>
      <c r="G10" s="39">
        <v>93</v>
      </c>
      <c r="H10" s="40">
        <f t="shared" si="3"/>
        <v>647</v>
      </c>
      <c r="I10" s="40">
        <f t="shared" si="4"/>
        <v>230</v>
      </c>
      <c r="J10" s="40">
        <f>'分乡镇夏收（反馈）'!Q11</f>
        <v>405</v>
      </c>
      <c r="K10" s="40">
        <f>'分乡镇夏收（反馈）'!R11</f>
        <v>143</v>
      </c>
      <c r="L10" s="40">
        <v>242</v>
      </c>
      <c r="M10" s="40">
        <v>87</v>
      </c>
      <c r="N10" s="34">
        <f t="shared" si="5"/>
        <v>4043</v>
      </c>
      <c r="O10" s="34">
        <f t="shared" si="6"/>
        <v>1704</v>
      </c>
      <c r="P10" s="34">
        <f>'分乡镇秋收（反馈） '!Y10</f>
        <v>1900</v>
      </c>
      <c r="Q10" s="34">
        <f>'分乡镇秋收（反馈） '!Z10</f>
        <v>815</v>
      </c>
      <c r="R10" s="34">
        <f>'分乡镇秋收（反馈） '!AB10</f>
        <v>1327</v>
      </c>
      <c r="S10" s="34">
        <f>'分乡镇秋收（反馈） '!AC10</f>
        <v>557</v>
      </c>
      <c r="T10" s="34">
        <v>816</v>
      </c>
      <c r="U10" s="34">
        <v>332</v>
      </c>
    </row>
    <row r="11" spans="1:21">
      <c r="A11" s="36" t="s">
        <v>37</v>
      </c>
      <c r="B11" s="34">
        <f t="shared" si="1"/>
        <v>10428</v>
      </c>
      <c r="C11" s="37">
        <v>448</v>
      </c>
      <c r="D11" s="38">
        <v>445</v>
      </c>
      <c r="E11" s="34">
        <f t="shared" si="2"/>
        <v>3655</v>
      </c>
      <c r="F11" s="39">
        <v>1008</v>
      </c>
      <c r="G11" s="39">
        <v>196</v>
      </c>
      <c r="H11" s="40">
        <f t="shared" si="3"/>
        <v>906</v>
      </c>
      <c r="I11" s="40">
        <f t="shared" si="4"/>
        <v>252</v>
      </c>
      <c r="J11" s="40">
        <f>'分乡镇夏收（反馈）'!Q12</f>
        <v>556</v>
      </c>
      <c r="K11" s="40">
        <f>'分乡镇夏收（反馈）'!R12</f>
        <v>164</v>
      </c>
      <c r="L11" s="40">
        <v>350</v>
      </c>
      <c r="M11" s="40">
        <v>88</v>
      </c>
      <c r="N11" s="34">
        <f t="shared" si="5"/>
        <v>8514</v>
      </c>
      <c r="O11" s="34">
        <f t="shared" si="6"/>
        <v>3207</v>
      </c>
      <c r="P11" s="34">
        <f>'分乡镇秋收（反馈） '!Y11</f>
        <v>4390</v>
      </c>
      <c r="Q11" s="34">
        <f>'分乡镇秋收（反馈） '!Z11</f>
        <v>1870</v>
      </c>
      <c r="R11" s="34">
        <f>'分乡镇秋收（反馈） '!AB11</f>
        <v>2674</v>
      </c>
      <c r="S11" s="34">
        <f>'分乡镇秋收（反馈） '!AC11</f>
        <v>1104</v>
      </c>
      <c r="T11" s="34">
        <v>1450</v>
      </c>
      <c r="U11" s="34">
        <v>233</v>
      </c>
    </row>
    <row r="12" spans="1:21">
      <c r="A12" s="36" t="s">
        <v>38</v>
      </c>
      <c r="B12" s="34">
        <f t="shared" si="1"/>
        <v>10245</v>
      </c>
      <c r="C12" s="37">
        <v>1035</v>
      </c>
      <c r="D12" s="38">
        <v>1035</v>
      </c>
      <c r="E12" s="34">
        <f t="shared" si="2"/>
        <v>3769</v>
      </c>
      <c r="F12" s="39">
        <v>226</v>
      </c>
      <c r="G12" s="39">
        <v>68</v>
      </c>
      <c r="H12" s="40">
        <f t="shared" si="3"/>
        <v>301</v>
      </c>
      <c r="I12" s="40">
        <f t="shared" si="4"/>
        <v>60</v>
      </c>
      <c r="J12" s="40">
        <f>'分乡镇夏收（反馈）'!Q13</f>
        <v>0</v>
      </c>
      <c r="K12" s="40">
        <f>'分乡镇夏收（反馈）'!R13</f>
        <v>0</v>
      </c>
      <c r="L12" s="40">
        <v>301</v>
      </c>
      <c r="M12" s="40">
        <v>60</v>
      </c>
      <c r="N12" s="34">
        <f t="shared" si="5"/>
        <v>9718</v>
      </c>
      <c r="O12" s="34">
        <f t="shared" si="6"/>
        <v>3641</v>
      </c>
      <c r="P12" s="34">
        <f>'分乡镇秋收（反馈） '!Y12</f>
        <v>8110</v>
      </c>
      <c r="Q12" s="34">
        <f>'分乡镇秋收（反馈） '!Z12</f>
        <v>3309</v>
      </c>
      <c r="R12" s="34">
        <f>'分乡镇秋收（反馈） '!AB12</f>
        <v>0</v>
      </c>
      <c r="S12" s="34">
        <f>'分乡镇秋收（反馈） '!AC12</f>
        <v>0</v>
      </c>
      <c r="T12" s="34">
        <v>1608</v>
      </c>
      <c r="U12" s="34">
        <v>332</v>
      </c>
    </row>
    <row r="13" spans="1:21">
      <c r="A13" s="36" t="s">
        <v>39</v>
      </c>
      <c r="B13" s="34">
        <f t="shared" si="1"/>
        <v>5379</v>
      </c>
      <c r="C13" s="37">
        <v>169</v>
      </c>
      <c r="D13" s="38">
        <v>170</v>
      </c>
      <c r="E13" s="34">
        <f t="shared" si="2"/>
        <v>2235</v>
      </c>
      <c r="F13" s="39">
        <v>315</v>
      </c>
      <c r="G13" s="39">
        <v>72</v>
      </c>
      <c r="H13" s="40">
        <f t="shared" si="3"/>
        <v>579</v>
      </c>
      <c r="I13" s="40">
        <f t="shared" si="4"/>
        <v>174</v>
      </c>
      <c r="J13" s="40">
        <f>'分乡镇夏收（反馈）'!Q14</f>
        <v>433</v>
      </c>
      <c r="K13" s="40">
        <f>'分乡镇夏收（反馈）'!R14</f>
        <v>127</v>
      </c>
      <c r="L13" s="40">
        <v>146</v>
      </c>
      <c r="M13" s="40">
        <v>47</v>
      </c>
      <c r="N13" s="34">
        <f t="shared" si="5"/>
        <v>4485</v>
      </c>
      <c r="O13" s="34">
        <f t="shared" si="6"/>
        <v>1989</v>
      </c>
      <c r="P13" s="34">
        <f>'分乡镇秋收（反馈） '!Y13</f>
        <v>2614</v>
      </c>
      <c r="Q13" s="34">
        <f>'分乡镇秋收（反馈） '!Z13</f>
        <v>1201</v>
      </c>
      <c r="R13" s="34">
        <f>'分乡镇秋收（反馈） '!AB13</f>
        <v>1530</v>
      </c>
      <c r="S13" s="34">
        <f>'分乡镇秋收（反馈） '!AC13</f>
        <v>657</v>
      </c>
      <c r="T13" s="34">
        <v>341</v>
      </c>
      <c r="U13" s="34">
        <v>131</v>
      </c>
    </row>
    <row r="14" spans="1:21">
      <c r="A14" s="36" t="s">
        <v>40</v>
      </c>
      <c r="B14" s="34">
        <f t="shared" si="1"/>
        <v>8385</v>
      </c>
      <c r="C14" s="37">
        <v>717</v>
      </c>
      <c r="D14" s="38">
        <v>715</v>
      </c>
      <c r="E14" s="34">
        <f t="shared" si="2"/>
        <v>3091</v>
      </c>
      <c r="F14" s="39">
        <v>400</v>
      </c>
      <c r="G14" s="39">
        <v>101</v>
      </c>
      <c r="H14" s="40">
        <f t="shared" si="3"/>
        <v>800</v>
      </c>
      <c r="I14" s="40">
        <f t="shared" si="4"/>
        <v>206</v>
      </c>
      <c r="J14" s="40">
        <f>'分乡镇夏收（反馈）'!Q15</f>
        <v>293</v>
      </c>
      <c r="K14" s="40">
        <f>'分乡镇夏收（反馈）'!R15</f>
        <v>111</v>
      </c>
      <c r="L14" s="40">
        <v>507</v>
      </c>
      <c r="M14" s="40">
        <v>95</v>
      </c>
      <c r="N14" s="34">
        <f t="shared" si="5"/>
        <v>7185</v>
      </c>
      <c r="O14" s="34">
        <f t="shared" si="6"/>
        <v>2784</v>
      </c>
      <c r="P14" s="34">
        <f>'分乡镇秋收（反馈） '!Y14</f>
        <v>3662</v>
      </c>
      <c r="Q14" s="34">
        <f>'分乡镇秋收（反馈） '!Z14</f>
        <v>1666</v>
      </c>
      <c r="R14" s="34">
        <f>'分乡镇秋收（反馈） '!AB14</f>
        <v>1692</v>
      </c>
      <c r="S14" s="34">
        <f>'分乡镇秋收（反馈） '!AC14</f>
        <v>707</v>
      </c>
      <c r="T14" s="34">
        <v>1831</v>
      </c>
      <c r="U14" s="34">
        <v>411</v>
      </c>
    </row>
    <row r="15" spans="1:21">
      <c r="A15" s="36" t="s">
        <v>41</v>
      </c>
      <c r="B15" s="34">
        <f t="shared" si="1"/>
        <v>11583</v>
      </c>
      <c r="C15" s="37">
        <v>649</v>
      </c>
      <c r="D15" s="38">
        <v>650</v>
      </c>
      <c r="E15" s="34">
        <f t="shared" si="2"/>
        <v>5283</v>
      </c>
      <c r="F15" s="39">
        <v>1850</v>
      </c>
      <c r="G15" s="39">
        <v>490</v>
      </c>
      <c r="H15" s="40">
        <f t="shared" si="3"/>
        <v>668</v>
      </c>
      <c r="I15" s="40">
        <f t="shared" si="4"/>
        <v>300</v>
      </c>
      <c r="J15" s="40">
        <f>'分乡镇夏收（反馈）'!Q16</f>
        <v>0</v>
      </c>
      <c r="K15" s="40">
        <f>'分乡镇夏收（反馈）'!R16</f>
        <v>0</v>
      </c>
      <c r="L15" s="40">
        <v>668</v>
      </c>
      <c r="M15" s="40">
        <v>300</v>
      </c>
      <c r="N15" s="34">
        <f t="shared" si="5"/>
        <v>9065</v>
      </c>
      <c r="O15" s="34">
        <f t="shared" si="6"/>
        <v>4493</v>
      </c>
      <c r="P15" s="34">
        <f>'分乡镇秋收（反馈） '!Y15</f>
        <v>6247</v>
      </c>
      <c r="Q15" s="34">
        <f>'分乡镇秋收（反馈） '!Z15</f>
        <v>2668</v>
      </c>
      <c r="R15" s="34">
        <f>'分乡镇秋收（反馈） '!AB15</f>
        <v>0</v>
      </c>
      <c r="S15" s="34">
        <f>'分乡镇秋收（反馈） '!AC15</f>
        <v>0</v>
      </c>
      <c r="T15" s="34">
        <v>2818</v>
      </c>
      <c r="U15" s="34">
        <v>1825</v>
      </c>
    </row>
    <row r="16" spans="1:21">
      <c r="A16" s="36" t="s">
        <v>42</v>
      </c>
      <c r="B16" s="34">
        <f t="shared" si="1"/>
        <v>12473</v>
      </c>
      <c r="C16" s="37">
        <v>607</v>
      </c>
      <c r="D16" s="38">
        <v>605</v>
      </c>
      <c r="E16" s="34">
        <f t="shared" si="2"/>
        <v>4564</v>
      </c>
      <c r="F16" s="39">
        <v>1210</v>
      </c>
      <c r="G16" s="39">
        <v>308</v>
      </c>
      <c r="H16" s="40">
        <f t="shared" si="3"/>
        <v>1173</v>
      </c>
      <c r="I16" s="40">
        <f t="shared" si="4"/>
        <v>370</v>
      </c>
      <c r="J16" s="40">
        <f>'分乡镇夏收（反馈）'!Q17</f>
        <v>637</v>
      </c>
      <c r="K16" s="40">
        <f>'分乡镇夏收（反馈）'!R17</f>
        <v>231</v>
      </c>
      <c r="L16" s="40">
        <v>536</v>
      </c>
      <c r="M16" s="40">
        <v>139</v>
      </c>
      <c r="N16" s="34">
        <f t="shared" si="5"/>
        <v>10090</v>
      </c>
      <c r="O16" s="34">
        <f t="shared" si="6"/>
        <v>3886</v>
      </c>
      <c r="P16" s="34">
        <f>'分乡镇秋收（反馈） '!Y16</f>
        <v>3666</v>
      </c>
      <c r="Q16" s="34">
        <f>'分乡镇秋收（反馈） '!Z16</f>
        <v>1606</v>
      </c>
      <c r="R16" s="34">
        <f>'分乡镇秋收（反馈） '!AB16</f>
        <v>4415</v>
      </c>
      <c r="S16" s="34">
        <f>'分乡镇秋收（反馈） '!AC16</f>
        <v>1868</v>
      </c>
      <c r="T16" s="34">
        <v>2009</v>
      </c>
      <c r="U16" s="34">
        <v>412</v>
      </c>
    </row>
    <row r="17" spans="1:21">
      <c r="A17" s="36" t="s">
        <v>43</v>
      </c>
      <c r="B17" s="34">
        <f t="shared" si="1"/>
        <v>4280</v>
      </c>
      <c r="C17" s="37">
        <v>115</v>
      </c>
      <c r="D17" s="38">
        <v>115</v>
      </c>
      <c r="E17" s="34">
        <f t="shared" si="2"/>
        <v>1555</v>
      </c>
      <c r="F17" s="39">
        <v>995</v>
      </c>
      <c r="G17" s="39">
        <v>257</v>
      </c>
      <c r="H17" s="40">
        <f t="shared" si="3"/>
        <v>394</v>
      </c>
      <c r="I17" s="40">
        <f t="shared" si="4"/>
        <v>108</v>
      </c>
      <c r="J17" s="40">
        <f>'分乡镇夏收（反馈）'!Q18</f>
        <v>249</v>
      </c>
      <c r="K17" s="40">
        <f>'分乡镇夏收（反馈）'!R18</f>
        <v>85</v>
      </c>
      <c r="L17" s="40">
        <v>145</v>
      </c>
      <c r="M17" s="40">
        <v>23</v>
      </c>
      <c r="N17" s="34">
        <f t="shared" si="5"/>
        <v>2891</v>
      </c>
      <c r="O17" s="34">
        <f t="shared" si="6"/>
        <v>1190</v>
      </c>
      <c r="P17" s="34">
        <f>'分乡镇秋收（反馈） '!Y17</f>
        <v>1873</v>
      </c>
      <c r="Q17" s="34">
        <f>'分乡镇秋收（反馈） '!Z17</f>
        <v>852</v>
      </c>
      <c r="R17" s="34">
        <f>'分乡镇秋收（反馈） '!AB17</f>
        <v>718</v>
      </c>
      <c r="S17" s="34">
        <f>'分乡镇秋收（反馈） '!AC17</f>
        <v>301</v>
      </c>
      <c r="T17" s="34">
        <v>300</v>
      </c>
      <c r="U17" s="34">
        <v>37</v>
      </c>
    </row>
    <row r="18" spans="1:21">
      <c r="A18" s="36" t="s">
        <v>44</v>
      </c>
      <c r="B18" s="34">
        <f t="shared" si="1"/>
        <v>10473</v>
      </c>
      <c r="C18" s="37">
        <v>818</v>
      </c>
      <c r="D18" s="38">
        <v>820</v>
      </c>
      <c r="E18" s="34">
        <f t="shared" si="2"/>
        <v>3972</v>
      </c>
      <c r="F18" s="39">
        <v>480</v>
      </c>
      <c r="G18" s="39">
        <v>112</v>
      </c>
      <c r="H18" s="40">
        <f t="shared" si="3"/>
        <v>1243</v>
      </c>
      <c r="I18" s="40">
        <f t="shared" si="4"/>
        <v>374</v>
      </c>
      <c r="J18" s="40">
        <f>'分乡镇夏收（反馈）'!Q19</f>
        <v>698</v>
      </c>
      <c r="K18" s="40">
        <f>'分乡镇夏收（反馈）'!R19</f>
        <v>252</v>
      </c>
      <c r="L18" s="40">
        <v>545</v>
      </c>
      <c r="M18" s="40">
        <v>122</v>
      </c>
      <c r="N18" s="34">
        <f t="shared" si="5"/>
        <v>8750</v>
      </c>
      <c r="O18" s="34">
        <f t="shared" si="6"/>
        <v>3486</v>
      </c>
      <c r="P18" s="34">
        <f>'分乡镇秋收（反馈） '!Y18</f>
        <v>3029</v>
      </c>
      <c r="Q18" s="34">
        <f>'分乡镇秋收（反馈） '!Z18</f>
        <v>1293</v>
      </c>
      <c r="R18" s="34">
        <f>'分乡镇秋收（反馈） '!AB18</f>
        <v>4060</v>
      </c>
      <c r="S18" s="34">
        <f>'分乡镇秋收（反馈） '!AC18</f>
        <v>1677</v>
      </c>
      <c r="T18" s="34">
        <v>1661</v>
      </c>
      <c r="U18" s="34">
        <v>516</v>
      </c>
    </row>
    <row r="19" spans="1:21">
      <c r="A19" s="36" t="s">
        <v>45</v>
      </c>
      <c r="B19" s="34">
        <f t="shared" si="1"/>
        <v>13978</v>
      </c>
      <c r="C19" s="37">
        <v>886</v>
      </c>
      <c r="D19" s="38">
        <v>885</v>
      </c>
      <c r="E19" s="34">
        <f t="shared" si="2"/>
        <v>4685</v>
      </c>
      <c r="F19" s="39">
        <v>615</v>
      </c>
      <c r="G19" s="39">
        <v>154</v>
      </c>
      <c r="H19" s="40">
        <f t="shared" si="3"/>
        <v>1473</v>
      </c>
      <c r="I19" s="40">
        <f t="shared" si="4"/>
        <v>437</v>
      </c>
      <c r="J19" s="40">
        <f>'分乡镇夏收（反馈）'!Q20</f>
        <v>648</v>
      </c>
      <c r="K19" s="40">
        <f>'分乡镇夏收（反馈）'!R20</f>
        <v>236</v>
      </c>
      <c r="L19" s="40">
        <v>825</v>
      </c>
      <c r="M19" s="40">
        <v>201</v>
      </c>
      <c r="N19" s="34">
        <f t="shared" si="5"/>
        <v>11890</v>
      </c>
      <c r="O19" s="34">
        <f t="shared" si="6"/>
        <v>4094</v>
      </c>
      <c r="P19" s="34">
        <f>'分乡镇秋收（反馈） '!Y19</f>
        <v>4663</v>
      </c>
      <c r="Q19" s="34">
        <f>'分乡镇秋收（反馈） '!Z19</f>
        <v>1986</v>
      </c>
      <c r="R19" s="34">
        <f>'分乡镇秋收（反馈） '!AB19</f>
        <v>2775</v>
      </c>
      <c r="S19" s="34">
        <f>'分乡镇秋收（反馈） '!AC19</f>
        <v>1105</v>
      </c>
      <c r="T19" s="34">
        <v>4452</v>
      </c>
      <c r="U19" s="34">
        <v>1003</v>
      </c>
    </row>
    <row r="20" spans="1:21">
      <c r="A20" s="36" t="s">
        <v>46</v>
      </c>
      <c r="B20" s="34">
        <f t="shared" si="1"/>
        <v>5440</v>
      </c>
      <c r="C20" s="37">
        <v>690</v>
      </c>
      <c r="D20" s="38">
        <v>690</v>
      </c>
      <c r="E20" s="34">
        <f t="shared" si="2"/>
        <v>1902</v>
      </c>
      <c r="F20" s="39">
        <v>216</v>
      </c>
      <c r="G20" s="39">
        <v>63</v>
      </c>
      <c r="H20" s="40">
        <f t="shared" si="3"/>
        <v>208</v>
      </c>
      <c r="I20" s="40">
        <f t="shared" si="4"/>
        <v>41</v>
      </c>
      <c r="J20" s="40">
        <f>'分乡镇夏收（反馈）'!Q21</f>
        <v>0</v>
      </c>
      <c r="K20" s="40">
        <f>'分乡镇夏收（反馈）'!R21</f>
        <v>0</v>
      </c>
      <c r="L20" s="40">
        <v>208</v>
      </c>
      <c r="M20" s="40">
        <v>41</v>
      </c>
      <c r="N20" s="34">
        <f t="shared" si="5"/>
        <v>5016</v>
      </c>
      <c r="O20" s="34">
        <f t="shared" si="6"/>
        <v>1798</v>
      </c>
      <c r="P20" s="34">
        <f>'分乡镇秋收（反馈） '!Y20</f>
        <v>4030</v>
      </c>
      <c r="Q20" s="34">
        <f>'分乡镇秋收（反馈） '!Z20</f>
        <v>1624</v>
      </c>
      <c r="R20" s="34">
        <f>'分乡镇秋收（反馈） '!AB20</f>
        <v>0</v>
      </c>
      <c r="S20" s="34">
        <f>'分乡镇秋收（反馈） '!AC20</f>
        <v>0</v>
      </c>
      <c r="T20" s="34">
        <v>986</v>
      </c>
      <c r="U20" s="34">
        <v>174</v>
      </c>
    </row>
    <row r="21" spans="1:21">
      <c r="A21" s="36" t="s">
        <v>47</v>
      </c>
      <c r="B21" s="34">
        <f t="shared" si="1"/>
        <v>7924</v>
      </c>
      <c r="C21" s="37">
        <v>364</v>
      </c>
      <c r="D21" s="38">
        <v>365</v>
      </c>
      <c r="E21" s="34">
        <f t="shared" si="2"/>
        <v>3123</v>
      </c>
      <c r="F21" s="39">
        <v>470</v>
      </c>
      <c r="G21" s="39">
        <v>108</v>
      </c>
      <c r="H21" s="40">
        <f t="shared" si="3"/>
        <v>36</v>
      </c>
      <c r="I21" s="40">
        <f t="shared" si="4"/>
        <v>9</v>
      </c>
      <c r="J21" s="40">
        <f>'分乡镇夏收（反馈）'!Q22</f>
        <v>0</v>
      </c>
      <c r="K21" s="40">
        <f>'分乡镇夏收（反馈）'!R22</f>
        <v>0</v>
      </c>
      <c r="L21" s="40">
        <v>36</v>
      </c>
      <c r="M21" s="40">
        <v>9</v>
      </c>
      <c r="N21" s="34">
        <f t="shared" si="5"/>
        <v>7418</v>
      </c>
      <c r="O21" s="34">
        <f t="shared" si="6"/>
        <v>3006</v>
      </c>
      <c r="P21" s="34">
        <f>'分乡镇秋收（反馈） '!Y21</f>
        <v>6727</v>
      </c>
      <c r="Q21" s="34">
        <f>'分乡镇秋收（反馈） '!Z21</f>
        <v>2839</v>
      </c>
      <c r="R21" s="34">
        <f>'分乡镇秋收（反馈） '!AB21</f>
        <v>0</v>
      </c>
      <c r="S21" s="34">
        <f>'分乡镇秋收（反馈） '!AC21</f>
        <v>0</v>
      </c>
      <c r="T21" s="34">
        <v>691</v>
      </c>
      <c r="U21" s="34">
        <v>167</v>
      </c>
    </row>
    <row r="22" spans="1:21">
      <c r="A22" s="36" t="s">
        <v>48</v>
      </c>
      <c r="B22" s="34">
        <f t="shared" si="1"/>
        <v>12797</v>
      </c>
      <c r="C22" s="37">
        <v>1219</v>
      </c>
      <c r="D22" s="38">
        <v>1220</v>
      </c>
      <c r="E22" s="34">
        <f t="shared" si="2"/>
        <v>5577</v>
      </c>
      <c r="F22" s="39">
        <v>2205</v>
      </c>
      <c r="G22" s="39">
        <v>763</v>
      </c>
      <c r="H22" s="40">
        <f t="shared" si="3"/>
        <v>888</v>
      </c>
      <c r="I22" s="40">
        <f t="shared" si="4"/>
        <v>331</v>
      </c>
      <c r="J22" s="40">
        <f>'分乡镇夏收（反馈）'!Q23</f>
        <v>81</v>
      </c>
      <c r="K22" s="40">
        <f>'分乡镇夏收（反馈）'!R23</f>
        <v>28</v>
      </c>
      <c r="L22" s="40">
        <v>807</v>
      </c>
      <c r="M22" s="40">
        <v>303</v>
      </c>
      <c r="N22" s="34">
        <f t="shared" si="5"/>
        <v>9704</v>
      </c>
      <c r="O22" s="34">
        <f t="shared" si="6"/>
        <v>4483</v>
      </c>
      <c r="P22" s="34">
        <f>'分乡镇秋收（反馈） '!Y22</f>
        <v>6256</v>
      </c>
      <c r="Q22" s="34">
        <f>'分乡镇秋收（反馈） '!Z22</f>
        <v>2834</v>
      </c>
      <c r="R22" s="34">
        <f>'分乡镇秋收（反馈） '!AB22</f>
        <v>160</v>
      </c>
      <c r="S22" s="34">
        <f>'分乡镇秋收（反馈） '!AC22</f>
        <v>66</v>
      </c>
      <c r="T22" s="34">
        <v>3288</v>
      </c>
      <c r="U22" s="34">
        <v>1583</v>
      </c>
    </row>
    <row r="23" spans="1:21">
      <c r="A23" s="36" t="s">
        <v>49</v>
      </c>
      <c r="B23" s="34">
        <f t="shared" si="1"/>
        <v>16409</v>
      </c>
      <c r="C23" s="37">
        <v>786</v>
      </c>
      <c r="D23" s="38">
        <v>790</v>
      </c>
      <c r="E23" s="34">
        <f t="shared" si="2"/>
        <v>5688</v>
      </c>
      <c r="F23" s="39">
        <v>2795</v>
      </c>
      <c r="G23" s="39">
        <v>668</v>
      </c>
      <c r="H23" s="40">
        <f t="shared" si="3"/>
        <v>309</v>
      </c>
      <c r="I23" s="40">
        <f t="shared" si="4"/>
        <v>98</v>
      </c>
      <c r="J23" s="40">
        <f>'分乡镇夏收（反馈）'!Q24</f>
        <v>0</v>
      </c>
      <c r="K23" s="40">
        <f>'分乡镇夏收（反馈）'!R24</f>
        <v>0</v>
      </c>
      <c r="L23" s="40">
        <v>309</v>
      </c>
      <c r="M23" s="40">
        <v>98</v>
      </c>
      <c r="N23" s="34">
        <f t="shared" si="5"/>
        <v>13305</v>
      </c>
      <c r="O23" s="34">
        <f t="shared" si="6"/>
        <v>4922</v>
      </c>
      <c r="P23" s="34">
        <f>'分乡镇秋收（反馈） '!Y23</f>
        <v>9720</v>
      </c>
      <c r="Q23" s="34">
        <f>'分乡镇秋收（反馈） '!Z23</f>
        <v>3956</v>
      </c>
      <c r="R23" s="34">
        <f>'分乡镇秋收（反馈） '!AB23</f>
        <v>0</v>
      </c>
      <c r="S23" s="34">
        <f>'分乡镇秋收（反馈） '!AC23</f>
        <v>0</v>
      </c>
      <c r="T23" s="34">
        <v>3585</v>
      </c>
      <c r="U23" s="34">
        <v>966</v>
      </c>
    </row>
    <row r="24" s="28" customFormat="1" ht="19" customHeight="1" spans="2:11">
      <c r="B24" s="28">
        <f>SUM(B8:B23)</f>
        <v>143300</v>
      </c>
      <c r="D24" s="28">
        <f t="shared" ref="D24:K24" si="7">SUM(D8:D23)</f>
        <v>9530</v>
      </c>
      <c r="F24" s="28">
        <f t="shared" si="7"/>
        <v>13400</v>
      </c>
      <c r="G24" s="28">
        <f t="shared" si="7"/>
        <v>3500</v>
      </c>
      <c r="H24" s="28">
        <f t="shared" si="7"/>
        <v>10000</v>
      </c>
      <c r="I24" s="28">
        <f t="shared" si="7"/>
        <v>3077</v>
      </c>
      <c r="J24" s="28">
        <f t="shared" si="7"/>
        <v>4000</v>
      </c>
      <c r="K24" s="28">
        <f t="shared" si="7"/>
        <v>1377</v>
      </c>
    </row>
    <row r="25" spans="1:1">
      <c r="A25" t="s">
        <v>10</v>
      </c>
    </row>
    <row r="26" s="29" customFormat="1" ht="16" customHeight="1" spans="1:21">
      <c r="A26" s="41" t="s">
        <v>52</v>
      </c>
      <c r="B26" s="41">
        <v>143229</v>
      </c>
      <c r="C26" s="41"/>
      <c r="D26" s="41"/>
      <c r="E26" s="41">
        <v>53994</v>
      </c>
      <c r="F26" s="41">
        <v>13400</v>
      </c>
      <c r="G26" s="41">
        <v>3503</v>
      </c>
      <c r="H26" s="41">
        <f>'分乡镇总（反馈'!N6</f>
        <v>9955</v>
      </c>
      <c r="I26" s="41">
        <f>'分乡镇总（反馈'!O6</f>
        <v>3114</v>
      </c>
      <c r="J26" s="41">
        <f>'分乡镇总（反馈'!Q6</f>
        <v>3955</v>
      </c>
      <c r="K26" s="41">
        <f>'分乡镇总（反馈'!R6</f>
        <v>1366</v>
      </c>
      <c r="L26" s="41">
        <f>'分乡镇总（反馈'!T6</f>
        <v>6000</v>
      </c>
      <c r="M26" s="41">
        <f>'分乡镇总（反馈'!U6</f>
        <v>1748</v>
      </c>
      <c r="N26" s="41">
        <f>'分乡镇总（反馈'!AB6</f>
        <v>119640</v>
      </c>
      <c r="O26" s="41">
        <f>'分乡镇总（反馈'!AC6</f>
        <v>47296</v>
      </c>
      <c r="P26" s="41">
        <f>'分乡镇总（反馈'!AE6</f>
        <v>72201</v>
      </c>
      <c r="Q26" s="41">
        <f>'分乡镇总（反馈'!AF6</f>
        <v>30581</v>
      </c>
      <c r="R26" s="41">
        <f>'分乡镇总（反馈'!AH6</f>
        <v>19525</v>
      </c>
      <c r="S26" s="41">
        <f>'分乡镇总（反馈'!AI6</f>
        <v>8059</v>
      </c>
      <c r="T26" s="41">
        <f>'分乡镇总（反馈'!AU6</f>
        <v>27914</v>
      </c>
      <c r="U26" s="41">
        <f>'分乡镇总（反馈'!AV6</f>
        <v>8656</v>
      </c>
    </row>
    <row r="27" s="29" customFormat="1" ht="18" customHeight="1" spans="1:21">
      <c r="A27" s="41" t="s">
        <v>102</v>
      </c>
      <c r="B27" s="41">
        <f>B7-B26</f>
        <v>71</v>
      </c>
      <c r="C27" s="41"/>
      <c r="D27" s="41"/>
      <c r="E27" s="41">
        <f t="shared" ref="D27:U27" si="8">E7-E26</f>
        <v>183</v>
      </c>
      <c r="F27" s="41">
        <f t="shared" si="8"/>
        <v>0</v>
      </c>
      <c r="G27" s="41">
        <f t="shared" si="8"/>
        <v>-3</v>
      </c>
      <c r="H27" s="41">
        <f t="shared" si="8"/>
        <v>45</v>
      </c>
      <c r="I27" s="41">
        <f t="shared" si="8"/>
        <v>-37</v>
      </c>
      <c r="J27" s="41">
        <f t="shared" si="8"/>
        <v>45</v>
      </c>
      <c r="K27" s="41">
        <f t="shared" si="8"/>
        <v>11</v>
      </c>
      <c r="L27" s="41">
        <f t="shared" si="8"/>
        <v>0</v>
      </c>
      <c r="M27" s="41">
        <f t="shared" si="8"/>
        <v>-48</v>
      </c>
      <c r="N27" s="41">
        <f t="shared" si="8"/>
        <v>260</v>
      </c>
      <c r="O27" s="41">
        <f t="shared" si="8"/>
        <v>304</v>
      </c>
      <c r="P27" s="41">
        <f t="shared" si="8"/>
        <v>99</v>
      </c>
      <c r="Q27" s="41">
        <f t="shared" si="8"/>
        <v>219</v>
      </c>
      <c r="R27" s="41">
        <f t="shared" si="8"/>
        <v>-25</v>
      </c>
      <c r="S27" s="41">
        <f t="shared" si="8"/>
        <v>41</v>
      </c>
      <c r="T27" s="41">
        <f t="shared" si="8"/>
        <v>186</v>
      </c>
      <c r="U27" s="41">
        <f t="shared" si="8"/>
        <v>44</v>
      </c>
    </row>
    <row r="28" spans="1:21">
      <c r="A28" s="42"/>
      <c r="B28" s="42">
        <f>B27/B26*100</f>
        <v>0.0495709667734886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</sheetData>
  <mergeCells count="16">
    <mergeCell ref="A1:U1"/>
    <mergeCell ref="A2:U2"/>
    <mergeCell ref="E3:U3"/>
    <mergeCell ref="J4:M4"/>
    <mergeCell ref="P4:U4"/>
    <mergeCell ref="J5:K5"/>
    <mergeCell ref="L5:M5"/>
    <mergeCell ref="P5:Q5"/>
    <mergeCell ref="R5:S5"/>
    <mergeCell ref="T5:U5"/>
    <mergeCell ref="A3:A6"/>
    <mergeCell ref="E4:E6"/>
    <mergeCell ref="B3:D5"/>
    <mergeCell ref="F4:G5"/>
    <mergeCell ref="H4:I5"/>
    <mergeCell ref="N4:O5"/>
  </mergeCells>
  <pageMargins left="0.75" right="0.75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00"/>
  </sheetPr>
  <dimension ref="A1:V23"/>
  <sheetViews>
    <sheetView tabSelected="1" workbookViewId="0">
      <selection activeCell="R7" sqref="R7"/>
    </sheetView>
  </sheetViews>
  <sheetFormatPr defaultColWidth="8.8" defaultRowHeight="15.6"/>
  <cols>
    <col min="1" max="1" width="6.625" customWidth="1"/>
    <col min="2" max="2" width="8" customWidth="1"/>
    <col min="3" max="3" width="7.625" customWidth="1"/>
    <col min="4" max="4" width="7.5" style="4" customWidth="1"/>
    <col min="5" max="5" width="7.75" style="4" customWidth="1"/>
    <col min="6" max="6" width="7" style="4" customWidth="1"/>
    <col min="7" max="7" width="5.875" style="4" customWidth="1"/>
    <col min="8" max="8" width="6.625" style="4" customWidth="1"/>
    <col min="9" max="9" width="5.75" style="4" customWidth="1"/>
    <col min="10" max="10" width="6.375" style="4" customWidth="1"/>
    <col min="11" max="11" width="5.75" style="4" customWidth="1"/>
    <col min="12" max="12" width="7.4" style="4" customWidth="1"/>
    <col min="13" max="13" width="7.3" style="4" customWidth="1"/>
    <col min="14" max="14" width="8.6" style="4" customWidth="1"/>
    <col min="15" max="15" width="7.3" style="4" customWidth="1"/>
    <col min="16" max="16" width="6.375" style="4" customWidth="1"/>
    <col min="17" max="18" width="7.375" style="4" customWidth="1"/>
    <col min="19" max="19" width="5.75" style="4" customWidth="1"/>
    <col min="20" max="21" width="6.625" style="4" customWidth="1"/>
  </cols>
  <sheetData>
    <row r="1" ht="25.8" spans="1:21">
      <c r="A1" s="5" t="s">
        <v>108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19" customHeight="1" spans="1:21">
      <c r="A2" s="7" t="s">
        <v>109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2" customHeight="1" spans="1:21">
      <c r="A3" s="8" t="s">
        <v>90</v>
      </c>
      <c r="B3" s="9" t="s">
        <v>110</v>
      </c>
      <c r="C3" s="10"/>
      <c r="D3" s="10"/>
      <c r="E3" s="10"/>
      <c r="F3" s="9" t="s">
        <v>92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6"/>
    </row>
    <row r="4" ht="22" customHeight="1" spans="1:21">
      <c r="A4" s="8"/>
      <c r="B4" s="11" t="s">
        <v>111</v>
      </c>
      <c r="C4" s="11" t="s">
        <v>112</v>
      </c>
      <c r="D4" s="12" t="s">
        <v>105</v>
      </c>
      <c r="E4" s="12" t="s">
        <v>113</v>
      </c>
      <c r="F4" s="8" t="s">
        <v>29</v>
      </c>
      <c r="G4" s="8"/>
      <c r="H4" s="8" t="s">
        <v>30</v>
      </c>
      <c r="I4" s="8"/>
      <c r="J4" s="22" t="s">
        <v>94</v>
      </c>
      <c r="K4" s="22"/>
      <c r="L4" s="22"/>
      <c r="M4" s="22"/>
      <c r="N4" s="8" t="s">
        <v>31</v>
      </c>
      <c r="O4" s="8"/>
      <c r="P4" s="22" t="s">
        <v>94</v>
      </c>
      <c r="Q4" s="22"/>
      <c r="R4" s="22"/>
      <c r="S4" s="22"/>
      <c r="T4" s="22"/>
      <c r="U4" s="22"/>
    </row>
    <row r="5" ht="31" customHeight="1" spans="1:21">
      <c r="A5" s="8"/>
      <c r="B5" s="13"/>
      <c r="C5" s="13"/>
      <c r="D5" s="14"/>
      <c r="E5" s="14"/>
      <c r="F5" s="8"/>
      <c r="G5" s="8"/>
      <c r="H5" s="8"/>
      <c r="I5" s="8"/>
      <c r="J5" s="8" t="s">
        <v>17</v>
      </c>
      <c r="K5" s="8"/>
      <c r="L5" s="8" t="s">
        <v>114</v>
      </c>
      <c r="M5" s="8"/>
      <c r="N5" s="8"/>
      <c r="O5" s="8"/>
      <c r="P5" s="8" t="s">
        <v>23</v>
      </c>
      <c r="Q5" s="8"/>
      <c r="R5" s="8" t="s">
        <v>24</v>
      </c>
      <c r="S5" s="8"/>
      <c r="T5" s="8" t="s">
        <v>101</v>
      </c>
      <c r="U5" s="8"/>
    </row>
    <row r="6" ht="22" customHeight="1" spans="1:21">
      <c r="A6" s="8"/>
      <c r="B6" s="15"/>
      <c r="C6" s="15"/>
      <c r="D6" s="16"/>
      <c r="E6" s="16"/>
      <c r="F6" s="8" t="s">
        <v>8</v>
      </c>
      <c r="G6" s="8" t="s">
        <v>9</v>
      </c>
      <c r="H6" s="8" t="s">
        <v>8</v>
      </c>
      <c r="I6" s="8" t="s">
        <v>9</v>
      </c>
      <c r="J6" s="8" t="s">
        <v>8</v>
      </c>
      <c r="K6" s="8" t="s">
        <v>9</v>
      </c>
      <c r="L6" s="8" t="s">
        <v>8</v>
      </c>
      <c r="M6" s="8" t="s">
        <v>9</v>
      </c>
      <c r="N6" s="8" t="s">
        <v>8</v>
      </c>
      <c r="O6" s="8" t="s">
        <v>9</v>
      </c>
      <c r="P6" s="8" t="s">
        <v>8</v>
      </c>
      <c r="Q6" s="8" t="s">
        <v>9</v>
      </c>
      <c r="R6" s="8" t="s">
        <v>8</v>
      </c>
      <c r="S6" s="8" t="s">
        <v>9</v>
      </c>
      <c r="T6" s="8" t="s">
        <v>8</v>
      </c>
      <c r="U6" s="8" t="s">
        <v>9</v>
      </c>
    </row>
    <row r="7" s="1" customFormat="1" ht="22" customHeight="1" spans="1:21">
      <c r="A7" s="17" t="s">
        <v>33</v>
      </c>
      <c r="B7" s="18">
        <v>144200</v>
      </c>
      <c r="C7" s="18">
        <v>9700</v>
      </c>
      <c r="D7" s="18">
        <v>54906</v>
      </c>
      <c r="E7" s="18">
        <v>22300</v>
      </c>
      <c r="F7" s="18">
        <v>13647</v>
      </c>
      <c r="G7" s="18">
        <v>3593</v>
      </c>
      <c r="H7" s="18">
        <v>10180</v>
      </c>
      <c r="I7" s="18">
        <v>3026</v>
      </c>
      <c r="J7" s="18">
        <v>4200</v>
      </c>
      <c r="K7" s="18">
        <v>1445</v>
      </c>
      <c r="L7" s="18">
        <v>5980</v>
      </c>
      <c r="M7" s="18">
        <v>1581</v>
      </c>
      <c r="N7" s="18">
        <v>120373</v>
      </c>
      <c r="O7" s="18">
        <v>48287</v>
      </c>
      <c r="P7" s="18">
        <v>72400</v>
      </c>
      <c r="Q7" s="18">
        <v>30497</v>
      </c>
      <c r="R7" s="18">
        <v>20300</v>
      </c>
      <c r="S7" s="18">
        <v>8390</v>
      </c>
      <c r="T7" s="18">
        <v>27673</v>
      </c>
      <c r="U7" s="18">
        <v>9400</v>
      </c>
    </row>
    <row r="8" ht="22" customHeight="1" spans="1:21">
      <c r="A8" s="19" t="s">
        <v>34</v>
      </c>
      <c r="B8" s="18">
        <v>281</v>
      </c>
      <c r="C8" s="20">
        <v>130</v>
      </c>
      <c r="D8" s="18">
        <v>84</v>
      </c>
      <c r="E8" s="20">
        <v>30</v>
      </c>
      <c r="F8" s="18"/>
      <c r="G8" s="18"/>
      <c r="H8" s="21">
        <v>45</v>
      </c>
      <c r="I8" s="21">
        <v>14</v>
      </c>
      <c r="J8" s="23"/>
      <c r="K8" s="23"/>
      <c r="L8" s="20">
        <v>45</v>
      </c>
      <c r="M8" s="20">
        <v>14</v>
      </c>
      <c r="N8" s="18">
        <v>236</v>
      </c>
      <c r="O8" s="18">
        <v>70</v>
      </c>
      <c r="P8" s="24">
        <v>63</v>
      </c>
      <c r="Q8" s="24">
        <v>27</v>
      </c>
      <c r="R8" s="18"/>
      <c r="S8" s="18"/>
      <c r="T8" s="18">
        <v>173</v>
      </c>
      <c r="U8" s="18">
        <v>43</v>
      </c>
    </row>
    <row r="9" ht="22" customHeight="1" spans="1:21">
      <c r="A9" s="19" t="s">
        <v>35</v>
      </c>
      <c r="B9" s="18">
        <v>8315</v>
      </c>
      <c r="C9" s="20">
        <v>645</v>
      </c>
      <c r="D9" s="18">
        <v>3177</v>
      </c>
      <c r="E9" s="20">
        <v>2167</v>
      </c>
      <c r="F9" s="18">
        <v>230</v>
      </c>
      <c r="G9" s="18">
        <v>55</v>
      </c>
      <c r="H9" s="21">
        <v>333</v>
      </c>
      <c r="I9" s="21">
        <v>73</v>
      </c>
      <c r="J9" s="23"/>
      <c r="K9" s="23"/>
      <c r="L9" s="20">
        <v>333</v>
      </c>
      <c r="M9" s="20">
        <v>73</v>
      </c>
      <c r="N9" s="18">
        <v>7752</v>
      </c>
      <c r="O9" s="18">
        <v>3049</v>
      </c>
      <c r="P9" s="24">
        <v>5507</v>
      </c>
      <c r="Q9" s="24">
        <v>2276</v>
      </c>
      <c r="R9" s="24">
        <v>141</v>
      </c>
      <c r="S9" s="27">
        <v>58</v>
      </c>
      <c r="T9" s="18">
        <v>2104</v>
      </c>
      <c r="U9" s="18">
        <v>715</v>
      </c>
    </row>
    <row r="10" ht="22" customHeight="1" spans="1:21">
      <c r="A10" s="19" t="s">
        <v>36</v>
      </c>
      <c r="B10" s="18">
        <v>5127</v>
      </c>
      <c r="C10" s="20">
        <v>250</v>
      </c>
      <c r="D10" s="18">
        <v>1987</v>
      </c>
      <c r="E10" s="20">
        <v>1728</v>
      </c>
      <c r="F10" s="18">
        <v>420</v>
      </c>
      <c r="G10" s="18">
        <v>103</v>
      </c>
      <c r="H10" s="21">
        <v>653</v>
      </c>
      <c r="I10" s="21">
        <v>225</v>
      </c>
      <c r="J10" s="23">
        <v>415</v>
      </c>
      <c r="K10" s="23">
        <v>143</v>
      </c>
      <c r="L10" s="20">
        <v>238</v>
      </c>
      <c r="M10" s="20">
        <v>82</v>
      </c>
      <c r="N10" s="18">
        <v>4054</v>
      </c>
      <c r="O10" s="18">
        <v>1659</v>
      </c>
      <c r="P10" s="24">
        <v>1853</v>
      </c>
      <c r="Q10" s="24">
        <v>790</v>
      </c>
      <c r="R10" s="18">
        <v>1390</v>
      </c>
      <c r="S10" s="27">
        <v>570</v>
      </c>
      <c r="T10" s="18">
        <v>811</v>
      </c>
      <c r="U10" s="18">
        <v>299</v>
      </c>
    </row>
    <row r="11" ht="22" customHeight="1" spans="1:22">
      <c r="A11" s="19" t="s">
        <v>37</v>
      </c>
      <c r="B11" s="18">
        <v>10503</v>
      </c>
      <c r="C11" s="20">
        <v>471</v>
      </c>
      <c r="D11" s="18">
        <v>3892</v>
      </c>
      <c r="E11" s="20">
        <v>4516</v>
      </c>
      <c r="F11" s="18">
        <v>1040</v>
      </c>
      <c r="G11" s="18">
        <v>193</v>
      </c>
      <c r="H11" s="21">
        <v>900</v>
      </c>
      <c r="I11" s="21">
        <v>271</v>
      </c>
      <c r="J11" s="23">
        <v>579</v>
      </c>
      <c r="K11" s="23">
        <v>189</v>
      </c>
      <c r="L11" s="20">
        <v>321</v>
      </c>
      <c r="M11" s="20">
        <v>82</v>
      </c>
      <c r="N11" s="18">
        <v>8563</v>
      </c>
      <c r="O11" s="18">
        <v>3428</v>
      </c>
      <c r="P11" s="24">
        <v>4328</v>
      </c>
      <c r="Q11" s="24">
        <v>1922</v>
      </c>
      <c r="R11" s="18">
        <v>2764</v>
      </c>
      <c r="S11" s="27">
        <v>1124</v>
      </c>
      <c r="T11" s="18">
        <v>1471</v>
      </c>
      <c r="U11" s="18">
        <v>382</v>
      </c>
      <c r="V11" t="s">
        <v>115</v>
      </c>
    </row>
    <row r="12" ht="22" customHeight="1" spans="1:21">
      <c r="A12" s="19" t="s">
        <v>38</v>
      </c>
      <c r="B12" s="18">
        <v>10298</v>
      </c>
      <c r="C12" s="20">
        <v>1033</v>
      </c>
      <c r="D12" s="18">
        <v>3920</v>
      </c>
      <c r="E12" s="20">
        <v>810</v>
      </c>
      <c r="F12" s="18">
        <v>220</v>
      </c>
      <c r="G12" s="18">
        <v>68</v>
      </c>
      <c r="H12" s="21">
        <v>305</v>
      </c>
      <c r="I12" s="21">
        <v>70</v>
      </c>
      <c r="J12" s="23"/>
      <c r="K12" s="23"/>
      <c r="L12" s="20">
        <v>305</v>
      </c>
      <c r="M12" s="20">
        <v>70</v>
      </c>
      <c r="N12" s="18">
        <v>9773</v>
      </c>
      <c r="O12" s="18">
        <v>3782</v>
      </c>
      <c r="P12" s="24">
        <v>8166</v>
      </c>
      <c r="Q12" s="24">
        <v>3326</v>
      </c>
      <c r="R12" s="18"/>
      <c r="S12" s="27"/>
      <c r="T12" s="18">
        <v>1607</v>
      </c>
      <c r="U12" s="18">
        <v>456</v>
      </c>
    </row>
    <row r="13" ht="22" customHeight="1" spans="1:21">
      <c r="A13" s="19" t="s">
        <v>39</v>
      </c>
      <c r="B13" s="18">
        <v>5525</v>
      </c>
      <c r="C13" s="20">
        <v>169</v>
      </c>
      <c r="D13" s="18">
        <v>2228</v>
      </c>
      <c r="E13" s="20">
        <v>3919</v>
      </c>
      <c r="F13" s="18">
        <v>300</v>
      </c>
      <c r="G13" s="18">
        <v>69</v>
      </c>
      <c r="H13" s="21">
        <v>613</v>
      </c>
      <c r="I13" s="21">
        <v>207</v>
      </c>
      <c r="J13" s="23">
        <v>467</v>
      </c>
      <c r="K13" s="23">
        <v>154</v>
      </c>
      <c r="L13" s="20">
        <v>146</v>
      </c>
      <c r="M13" s="20">
        <v>53</v>
      </c>
      <c r="N13" s="18">
        <v>4612</v>
      </c>
      <c r="O13" s="18">
        <v>1952</v>
      </c>
      <c r="P13" s="24">
        <v>2660</v>
      </c>
      <c r="Q13" s="24">
        <v>1166</v>
      </c>
      <c r="R13" s="18">
        <v>1618</v>
      </c>
      <c r="S13" s="27">
        <v>674</v>
      </c>
      <c r="T13" s="18">
        <v>334</v>
      </c>
      <c r="U13" s="18">
        <v>112</v>
      </c>
    </row>
    <row r="14" ht="22" customHeight="1" spans="1:21">
      <c r="A14" s="19" t="s">
        <v>40</v>
      </c>
      <c r="B14" s="18">
        <v>8457</v>
      </c>
      <c r="C14" s="20">
        <v>712</v>
      </c>
      <c r="D14" s="18">
        <v>3281</v>
      </c>
      <c r="E14" s="20">
        <v>450</v>
      </c>
      <c r="F14" s="18">
        <v>430</v>
      </c>
      <c r="G14" s="18">
        <v>118</v>
      </c>
      <c r="H14" s="21">
        <v>799</v>
      </c>
      <c r="I14" s="21">
        <v>210</v>
      </c>
      <c r="J14" s="23">
        <v>300</v>
      </c>
      <c r="K14" s="23">
        <v>104</v>
      </c>
      <c r="L14" s="20">
        <v>499</v>
      </c>
      <c r="M14" s="20">
        <v>106</v>
      </c>
      <c r="N14" s="18">
        <v>7228</v>
      </c>
      <c r="O14" s="18">
        <v>2953</v>
      </c>
      <c r="P14" s="24">
        <v>3648</v>
      </c>
      <c r="Q14" s="24">
        <v>1591</v>
      </c>
      <c r="R14" s="18">
        <v>1759</v>
      </c>
      <c r="S14" s="27">
        <v>736</v>
      </c>
      <c r="T14" s="18">
        <v>1821</v>
      </c>
      <c r="U14" s="18">
        <v>626</v>
      </c>
    </row>
    <row r="15" ht="22" customHeight="1" spans="1:21">
      <c r="A15" s="19" t="s">
        <v>41</v>
      </c>
      <c r="B15" s="18">
        <v>11515</v>
      </c>
      <c r="C15" s="20">
        <v>689</v>
      </c>
      <c r="D15" s="18">
        <v>4366</v>
      </c>
      <c r="E15" s="20">
        <v>1220</v>
      </c>
      <c r="F15" s="18">
        <v>1827</v>
      </c>
      <c r="G15" s="18">
        <v>468</v>
      </c>
      <c r="H15" s="21">
        <v>658</v>
      </c>
      <c r="I15" s="21">
        <v>217</v>
      </c>
      <c r="J15" s="23"/>
      <c r="K15" s="23"/>
      <c r="L15" s="20">
        <v>658</v>
      </c>
      <c r="M15" s="20">
        <v>217</v>
      </c>
      <c r="N15" s="18">
        <v>9030</v>
      </c>
      <c r="O15" s="18">
        <v>3681</v>
      </c>
      <c r="P15" s="24">
        <v>6224</v>
      </c>
      <c r="Q15" s="24">
        <v>2558</v>
      </c>
      <c r="R15" s="18"/>
      <c r="S15" s="27"/>
      <c r="T15" s="18">
        <v>2806</v>
      </c>
      <c r="U15" s="18">
        <v>1123</v>
      </c>
    </row>
    <row r="16" ht="22" customHeight="1" spans="1:21">
      <c r="A16" s="19" t="s">
        <v>42</v>
      </c>
      <c r="B16" s="18">
        <v>12511</v>
      </c>
      <c r="C16" s="20">
        <v>600</v>
      </c>
      <c r="D16" s="18">
        <v>4824</v>
      </c>
      <c r="E16" s="20">
        <v>803</v>
      </c>
      <c r="F16" s="18">
        <v>1257</v>
      </c>
      <c r="G16" s="18">
        <v>308</v>
      </c>
      <c r="H16" s="21">
        <v>1200</v>
      </c>
      <c r="I16" s="21">
        <v>358</v>
      </c>
      <c r="J16" s="23">
        <v>680</v>
      </c>
      <c r="K16" s="23">
        <v>238</v>
      </c>
      <c r="L16" s="20">
        <v>520</v>
      </c>
      <c r="M16" s="20">
        <v>120</v>
      </c>
      <c r="N16" s="18">
        <v>10054</v>
      </c>
      <c r="O16" s="18">
        <v>4158</v>
      </c>
      <c r="P16" s="24">
        <v>3586</v>
      </c>
      <c r="Q16" s="24">
        <v>1575</v>
      </c>
      <c r="R16" s="18">
        <v>4542</v>
      </c>
      <c r="S16" s="27">
        <v>1908</v>
      </c>
      <c r="T16" s="18">
        <v>1926</v>
      </c>
      <c r="U16" s="18">
        <v>675</v>
      </c>
    </row>
    <row r="17" ht="22" customHeight="1" spans="1:21">
      <c r="A17" s="19" t="s">
        <v>43</v>
      </c>
      <c r="B17" s="18">
        <v>4457</v>
      </c>
      <c r="C17" s="20">
        <v>113</v>
      </c>
      <c r="D17" s="18">
        <v>1653</v>
      </c>
      <c r="E17" s="20">
        <v>1082</v>
      </c>
      <c r="F17" s="18">
        <v>1065</v>
      </c>
      <c r="G17" s="18">
        <v>265</v>
      </c>
      <c r="H17" s="21">
        <v>404</v>
      </c>
      <c r="I17" s="21">
        <v>118</v>
      </c>
      <c r="J17" s="23">
        <v>256</v>
      </c>
      <c r="K17" s="23">
        <v>86</v>
      </c>
      <c r="L17" s="20">
        <v>148</v>
      </c>
      <c r="M17" s="20">
        <v>32</v>
      </c>
      <c r="N17" s="18">
        <v>2988</v>
      </c>
      <c r="O17" s="18">
        <v>1270</v>
      </c>
      <c r="P17" s="24">
        <v>1848</v>
      </c>
      <c r="Q17" s="24">
        <v>811</v>
      </c>
      <c r="R17" s="18">
        <v>771</v>
      </c>
      <c r="S17" s="27">
        <v>326</v>
      </c>
      <c r="T17" s="18">
        <v>369</v>
      </c>
      <c r="U17" s="18">
        <v>133</v>
      </c>
    </row>
    <row r="18" ht="22" customHeight="1" spans="1:21">
      <c r="A18" s="19" t="s">
        <v>44</v>
      </c>
      <c r="B18" s="18">
        <v>10367</v>
      </c>
      <c r="C18" s="20">
        <v>847</v>
      </c>
      <c r="D18" s="18">
        <v>3957</v>
      </c>
      <c r="E18" s="20">
        <v>1878</v>
      </c>
      <c r="F18" s="18">
        <v>480</v>
      </c>
      <c r="G18" s="18">
        <v>118</v>
      </c>
      <c r="H18" s="21">
        <v>1257</v>
      </c>
      <c r="I18" s="21">
        <v>374</v>
      </c>
      <c r="J18" s="23">
        <v>717</v>
      </c>
      <c r="K18" s="23">
        <v>253</v>
      </c>
      <c r="L18" s="20">
        <v>540</v>
      </c>
      <c r="M18" s="20">
        <v>121</v>
      </c>
      <c r="N18" s="18">
        <v>8630</v>
      </c>
      <c r="O18" s="18">
        <v>3465</v>
      </c>
      <c r="P18" s="24">
        <v>2841</v>
      </c>
      <c r="Q18" s="24">
        <v>1248</v>
      </c>
      <c r="R18" s="18">
        <v>4237</v>
      </c>
      <c r="S18" s="27">
        <v>1738</v>
      </c>
      <c r="T18" s="18">
        <v>1552</v>
      </c>
      <c r="U18" s="18">
        <v>479</v>
      </c>
    </row>
    <row r="19" s="2" customFormat="1" ht="22" customHeight="1" spans="1:21">
      <c r="A19" s="19" t="s">
        <v>45</v>
      </c>
      <c r="B19" s="18">
        <v>13893</v>
      </c>
      <c r="C19" s="20">
        <v>905</v>
      </c>
      <c r="D19" s="18">
        <v>5205</v>
      </c>
      <c r="E19" s="20">
        <v>531</v>
      </c>
      <c r="F19" s="18">
        <v>640</v>
      </c>
      <c r="G19" s="18">
        <v>169</v>
      </c>
      <c r="H19" s="21">
        <v>1503</v>
      </c>
      <c r="I19" s="21">
        <v>441</v>
      </c>
      <c r="J19" s="23">
        <v>703</v>
      </c>
      <c r="K19" s="23">
        <v>249</v>
      </c>
      <c r="L19" s="20">
        <v>800</v>
      </c>
      <c r="M19" s="20">
        <v>192</v>
      </c>
      <c r="N19" s="18">
        <v>11750</v>
      </c>
      <c r="O19" s="18">
        <v>4595</v>
      </c>
      <c r="P19" s="24">
        <v>4695</v>
      </c>
      <c r="Q19" s="24">
        <v>1990</v>
      </c>
      <c r="R19" s="24">
        <v>2915</v>
      </c>
      <c r="S19" s="27">
        <v>1188</v>
      </c>
      <c r="T19" s="18">
        <v>4140</v>
      </c>
      <c r="U19" s="18">
        <v>1417</v>
      </c>
    </row>
    <row r="20" s="3" customFormat="1" ht="22" customHeight="1" spans="1:21">
      <c r="A20" s="19" t="s">
        <v>46</v>
      </c>
      <c r="B20" s="18">
        <v>5491</v>
      </c>
      <c r="C20" s="20">
        <v>701</v>
      </c>
      <c r="D20" s="18">
        <v>2042</v>
      </c>
      <c r="E20" s="20">
        <v>420</v>
      </c>
      <c r="F20" s="18">
        <v>220</v>
      </c>
      <c r="G20" s="18">
        <v>65</v>
      </c>
      <c r="H20" s="21">
        <v>216</v>
      </c>
      <c r="I20" s="21">
        <v>45</v>
      </c>
      <c r="J20" s="23"/>
      <c r="K20" s="23"/>
      <c r="L20" s="20">
        <v>216</v>
      </c>
      <c r="M20" s="20">
        <v>45</v>
      </c>
      <c r="N20" s="18">
        <v>5055</v>
      </c>
      <c r="O20" s="18">
        <v>1932</v>
      </c>
      <c r="P20" s="24">
        <v>4065</v>
      </c>
      <c r="Q20" s="24">
        <v>1655</v>
      </c>
      <c r="R20" s="18"/>
      <c r="S20" s="27"/>
      <c r="T20" s="18">
        <v>990</v>
      </c>
      <c r="U20" s="18">
        <v>277</v>
      </c>
    </row>
    <row r="21" s="2" customFormat="1" ht="22" customHeight="1" spans="1:21">
      <c r="A21" s="19" t="s">
        <v>47</v>
      </c>
      <c r="B21" s="18">
        <v>8044</v>
      </c>
      <c r="C21" s="20">
        <v>428</v>
      </c>
      <c r="D21" s="18">
        <v>3177</v>
      </c>
      <c r="E21" s="20">
        <v>886</v>
      </c>
      <c r="F21" s="18">
        <v>480</v>
      </c>
      <c r="G21" s="18">
        <v>118</v>
      </c>
      <c r="H21" s="21">
        <v>93</v>
      </c>
      <c r="I21" s="21">
        <v>21</v>
      </c>
      <c r="J21" s="23"/>
      <c r="K21" s="23"/>
      <c r="L21" s="20">
        <v>93</v>
      </c>
      <c r="M21" s="20">
        <v>21</v>
      </c>
      <c r="N21" s="18">
        <v>7471</v>
      </c>
      <c r="O21" s="18">
        <v>3038</v>
      </c>
      <c r="P21" s="24">
        <v>6771</v>
      </c>
      <c r="Q21" s="24">
        <v>2823</v>
      </c>
      <c r="R21" s="18"/>
      <c r="S21" s="27"/>
      <c r="T21" s="18">
        <v>700</v>
      </c>
      <c r="U21" s="18">
        <v>215</v>
      </c>
    </row>
    <row r="22" ht="22" customHeight="1" spans="1:21">
      <c r="A22" s="19" t="s">
        <v>48</v>
      </c>
      <c r="B22" s="18">
        <v>12900</v>
      </c>
      <c r="C22" s="20">
        <v>1221</v>
      </c>
      <c r="D22" s="18">
        <v>5171</v>
      </c>
      <c r="E22" s="20">
        <v>1240</v>
      </c>
      <c r="F22" s="18">
        <v>2238</v>
      </c>
      <c r="G22" s="18">
        <v>794</v>
      </c>
      <c r="H22" s="21">
        <v>891</v>
      </c>
      <c r="I22" s="21">
        <v>289</v>
      </c>
      <c r="J22" s="23">
        <v>83</v>
      </c>
      <c r="K22" s="23">
        <v>29</v>
      </c>
      <c r="L22" s="20">
        <v>808</v>
      </c>
      <c r="M22" s="20">
        <v>260</v>
      </c>
      <c r="N22" s="18">
        <v>9771</v>
      </c>
      <c r="O22" s="18">
        <v>4088</v>
      </c>
      <c r="P22" s="24">
        <v>6322</v>
      </c>
      <c r="Q22" s="24">
        <v>2800</v>
      </c>
      <c r="R22" s="18">
        <v>163</v>
      </c>
      <c r="S22" s="27">
        <v>68</v>
      </c>
      <c r="T22" s="18">
        <v>3286</v>
      </c>
      <c r="U22" s="18">
        <v>1220</v>
      </c>
    </row>
    <row r="23" ht="22" customHeight="1" spans="1:21">
      <c r="A23" s="19" t="s">
        <v>49</v>
      </c>
      <c r="B23" s="18">
        <v>16516</v>
      </c>
      <c r="C23" s="20">
        <v>786</v>
      </c>
      <c r="D23" s="18">
        <v>5942</v>
      </c>
      <c r="E23" s="20">
        <v>620</v>
      </c>
      <c r="F23" s="18">
        <v>2800</v>
      </c>
      <c r="G23" s="18">
        <v>682</v>
      </c>
      <c r="H23" s="21">
        <v>310</v>
      </c>
      <c r="I23" s="21">
        <v>93</v>
      </c>
      <c r="J23" s="23"/>
      <c r="K23" s="25"/>
      <c r="L23" s="20">
        <v>310</v>
      </c>
      <c r="M23" s="20">
        <v>93</v>
      </c>
      <c r="N23" s="18">
        <v>13406</v>
      </c>
      <c r="O23" s="18">
        <v>5167</v>
      </c>
      <c r="P23" s="24">
        <v>9823</v>
      </c>
      <c r="Q23" s="24">
        <v>3939</v>
      </c>
      <c r="R23" s="18"/>
      <c r="S23" s="27"/>
      <c r="T23" s="18">
        <v>3583</v>
      </c>
      <c r="U23" s="18">
        <v>1228</v>
      </c>
    </row>
  </sheetData>
  <mergeCells count="19">
    <mergeCell ref="A1:U1"/>
    <mergeCell ref="A2:U2"/>
    <mergeCell ref="B3:E3"/>
    <mergeCell ref="F3:U3"/>
    <mergeCell ref="J4:M4"/>
    <mergeCell ref="P4:U4"/>
    <mergeCell ref="J5:K5"/>
    <mergeCell ref="L5:M5"/>
    <mergeCell ref="P5:Q5"/>
    <mergeCell ref="R5:S5"/>
    <mergeCell ref="T5:U5"/>
    <mergeCell ref="A3:A6"/>
    <mergeCell ref="B4:B6"/>
    <mergeCell ref="C4:C6"/>
    <mergeCell ref="D4:D6"/>
    <mergeCell ref="E4:E6"/>
    <mergeCell ref="F4:G5"/>
    <mergeCell ref="H4:I5"/>
    <mergeCell ref="N4:O5"/>
  </mergeCells>
  <printOptions horizontalCentered="1"/>
  <pageMargins left="0.357638888888889" right="0.357638888888889" top="1" bottom="1" header="0.511805555555556" footer="0.511805555555556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2"/>
  <sheetViews>
    <sheetView topLeftCell="T1" workbookViewId="0">
      <selection activeCell="M15" sqref="M15"/>
    </sheetView>
  </sheetViews>
  <sheetFormatPr defaultColWidth="8.75" defaultRowHeight="15.6"/>
  <cols>
    <col min="1" max="1" width="4.75"/>
    <col min="2" max="2" width="6.7" customWidth="1"/>
    <col min="3" max="3" width="6" customWidth="1"/>
    <col min="4" max="4" width="4.7" customWidth="1"/>
    <col min="5" max="5" width="6.9" customWidth="1"/>
    <col min="6" max="6" width="5.2" customWidth="1"/>
    <col min="7" max="7" width="4.9" customWidth="1"/>
    <col min="8" max="8" width="6.6" customWidth="1"/>
    <col min="9" max="9" width="5" customWidth="1"/>
    <col min="10" max="10" width="6" customWidth="1"/>
    <col min="11" max="12" width="6.5"/>
    <col min="13" max="13" width="5.9" customWidth="1"/>
    <col min="14" max="14" width="5.8" customWidth="1"/>
    <col min="15" max="15" width="6.5"/>
    <col min="16" max="16" width="5" customWidth="1"/>
    <col min="17" max="17" width="5.6" customWidth="1"/>
    <col min="18" max="18" width="5.4" customWidth="1"/>
    <col min="19" max="19" width="5.9" customWidth="1"/>
    <col min="20" max="21" width="4.9" customWidth="1"/>
    <col min="22" max="22" width="5.8" customWidth="1"/>
    <col min="23" max="23" width="5.3" customWidth="1"/>
    <col min="24" max="24" width="6.7" customWidth="1"/>
    <col min="25" max="25" width="5" customWidth="1"/>
    <col min="26" max="26" width="5.4" customWidth="1"/>
    <col min="27" max="27" width="4.9" customWidth="1"/>
    <col min="28" max="28" width="7.6" customWidth="1"/>
    <col min="29" max="29" width="5.9" customWidth="1"/>
    <col min="30" max="30" width="5.2" customWidth="1"/>
    <col min="31" max="31" width="7.5"/>
    <col min="32" max="32" width="6.5" customWidth="1"/>
    <col min="33" max="33" width="5" customWidth="1"/>
    <col min="34" max="34" width="6" customWidth="1"/>
    <col min="35" max="35" width="6.5"/>
    <col min="36" max="36" width="4.75" hidden="1" customWidth="1"/>
    <col min="37" max="37" width="4.75" customWidth="1"/>
    <col min="38" max="38" width="7.5"/>
    <col min="39" max="39" width="6.5"/>
    <col min="40" max="40" width="4.9" customWidth="1"/>
    <col min="41" max="42" width="6.5"/>
    <col min="43" max="44" width="4.9" customWidth="1"/>
    <col min="45" max="45" width="6.1" customWidth="1"/>
    <col min="46" max="46" width="4.9" customWidth="1"/>
    <col min="47" max="47" width="7" customWidth="1"/>
    <col min="48" max="48" width="5.5" customWidth="1"/>
    <col min="50" max="50" width="12.625"/>
  </cols>
  <sheetData>
    <row r="1" ht="25.8" spans="1:59">
      <c r="A1" s="309" t="s">
        <v>27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3" spans="1:46">
      <c r="A3" s="137" t="s">
        <v>2</v>
      </c>
      <c r="B3" s="310" t="s">
        <v>28</v>
      </c>
      <c r="C3" s="310"/>
      <c r="D3" s="310"/>
      <c r="E3" s="144" t="s">
        <v>29</v>
      </c>
      <c r="F3" s="144"/>
      <c r="G3" s="144"/>
      <c r="H3" s="140" t="s">
        <v>5</v>
      </c>
      <c r="I3" s="140"/>
      <c r="J3" s="140"/>
      <c r="K3" s="140"/>
      <c r="L3" s="140"/>
      <c r="M3" s="140"/>
      <c r="N3" s="140" t="s">
        <v>30</v>
      </c>
      <c r="O3" s="140"/>
      <c r="P3" s="140"/>
      <c r="Q3" s="140" t="s">
        <v>5</v>
      </c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 t="s">
        <v>31</v>
      </c>
      <c r="AC3" s="140"/>
      <c r="AD3" s="140"/>
      <c r="AE3" s="140" t="s">
        <v>5</v>
      </c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318"/>
    </row>
    <row r="4" ht="18" customHeight="1" spans="1:46">
      <c r="A4" s="141"/>
      <c r="B4" s="310"/>
      <c r="C4" s="310"/>
      <c r="D4" s="310"/>
      <c r="E4" s="144"/>
      <c r="F4" s="144"/>
      <c r="G4" s="144"/>
      <c r="H4" s="159" t="s">
        <v>6</v>
      </c>
      <c r="I4" s="159"/>
      <c r="J4" s="159"/>
      <c r="K4" s="159" t="s">
        <v>7</v>
      </c>
      <c r="L4" s="159"/>
      <c r="M4" s="159"/>
      <c r="N4" s="140"/>
      <c r="O4" s="140"/>
      <c r="P4" s="140"/>
      <c r="Q4" s="159" t="s">
        <v>17</v>
      </c>
      <c r="R4" s="159"/>
      <c r="S4" s="159"/>
      <c r="T4" s="159" t="s">
        <v>32</v>
      </c>
      <c r="U4" s="159"/>
      <c r="V4" s="159" t="s">
        <v>18</v>
      </c>
      <c r="W4" s="159"/>
      <c r="X4" s="159"/>
      <c r="Y4" s="144" t="s">
        <v>19</v>
      </c>
      <c r="Z4" s="144"/>
      <c r="AA4" s="144"/>
      <c r="AB4" s="140"/>
      <c r="AC4" s="140"/>
      <c r="AD4" s="140"/>
      <c r="AE4" s="144" t="s">
        <v>23</v>
      </c>
      <c r="AF4" s="144"/>
      <c r="AG4" s="144"/>
      <c r="AH4" s="144" t="s">
        <v>24</v>
      </c>
      <c r="AI4" s="144"/>
      <c r="AJ4" s="144"/>
      <c r="AK4" s="144"/>
      <c r="AL4" s="159" t="s">
        <v>25</v>
      </c>
      <c r="AM4" s="159"/>
      <c r="AN4" s="159"/>
      <c r="AO4" s="159" t="s">
        <v>18</v>
      </c>
      <c r="AP4" s="159"/>
      <c r="AQ4" s="159"/>
      <c r="AR4" s="144" t="s">
        <v>19</v>
      </c>
      <c r="AS4" s="144"/>
      <c r="AT4" s="319"/>
    </row>
    <row r="5" ht="19" customHeight="1" spans="1:46">
      <c r="A5" s="141"/>
      <c r="B5" s="144" t="s">
        <v>8</v>
      </c>
      <c r="C5" s="140" t="s">
        <v>9</v>
      </c>
      <c r="D5" s="140" t="s">
        <v>10</v>
      </c>
      <c r="E5" s="140" t="s">
        <v>8</v>
      </c>
      <c r="F5" s="140" t="s">
        <v>9</v>
      </c>
      <c r="G5" s="140" t="s">
        <v>10</v>
      </c>
      <c r="H5" s="140" t="s">
        <v>8</v>
      </c>
      <c r="I5" s="140" t="s">
        <v>9</v>
      </c>
      <c r="J5" s="148" t="s">
        <v>10</v>
      </c>
      <c r="K5" s="140" t="s">
        <v>8</v>
      </c>
      <c r="L5" s="140" t="s">
        <v>9</v>
      </c>
      <c r="M5" s="148" t="s">
        <v>10</v>
      </c>
      <c r="N5" s="140" t="s">
        <v>8</v>
      </c>
      <c r="O5" s="140" t="s">
        <v>9</v>
      </c>
      <c r="P5" s="140" t="s">
        <v>10</v>
      </c>
      <c r="Q5" s="140" t="s">
        <v>8</v>
      </c>
      <c r="R5" s="144" t="s">
        <v>9</v>
      </c>
      <c r="S5" s="144" t="s">
        <v>10</v>
      </c>
      <c r="T5" s="140" t="s">
        <v>8</v>
      </c>
      <c r="U5" s="147" t="s">
        <v>9</v>
      </c>
      <c r="V5" s="140" t="s">
        <v>8</v>
      </c>
      <c r="W5" s="147" t="s">
        <v>9</v>
      </c>
      <c r="X5" s="140" t="s">
        <v>10</v>
      </c>
      <c r="Y5" s="147" t="s">
        <v>8</v>
      </c>
      <c r="Z5" s="147" t="s">
        <v>9</v>
      </c>
      <c r="AA5" s="140" t="s">
        <v>10</v>
      </c>
      <c r="AB5" s="140" t="s">
        <v>8</v>
      </c>
      <c r="AC5" s="140" t="s">
        <v>9</v>
      </c>
      <c r="AD5" s="140" t="s">
        <v>10</v>
      </c>
      <c r="AE5" s="147" t="s">
        <v>8</v>
      </c>
      <c r="AF5" s="147" t="s">
        <v>9</v>
      </c>
      <c r="AG5" s="140" t="s">
        <v>10</v>
      </c>
      <c r="AH5" s="147" t="s">
        <v>8</v>
      </c>
      <c r="AI5" s="147" t="s">
        <v>9</v>
      </c>
      <c r="AJ5" s="317" t="s">
        <v>10</v>
      </c>
      <c r="AK5" s="317" t="s">
        <v>10</v>
      </c>
      <c r="AL5" s="147" t="s">
        <v>8</v>
      </c>
      <c r="AM5" s="147" t="s">
        <v>9</v>
      </c>
      <c r="AN5" s="140" t="s">
        <v>10</v>
      </c>
      <c r="AO5" s="147" t="s">
        <v>8</v>
      </c>
      <c r="AP5" s="147" t="s">
        <v>9</v>
      </c>
      <c r="AQ5" s="140" t="s">
        <v>10</v>
      </c>
      <c r="AR5" s="147" t="s">
        <v>8</v>
      </c>
      <c r="AS5" s="147" t="s">
        <v>9</v>
      </c>
      <c r="AT5" s="140" t="s">
        <v>10</v>
      </c>
    </row>
    <row r="6" spans="1:48">
      <c r="A6" s="202" t="s">
        <v>33</v>
      </c>
      <c r="B6" s="311">
        <f>SUM(B7:B22)</f>
        <v>143229</v>
      </c>
      <c r="C6" s="311">
        <f>SUM(C7:C22)</f>
        <v>53994</v>
      </c>
      <c r="D6" s="312">
        <f>C6/B6*1000</f>
        <v>376.976729572922</v>
      </c>
      <c r="E6" s="311">
        <f>'分乡镇春收（反馈、上报)'!B7</f>
        <v>13400</v>
      </c>
      <c r="F6" s="311">
        <f>'分乡镇春收（反馈、上报)'!C7</f>
        <v>3503</v>
      </c>
      <c r="G6" s="42">
        <f>F6/E6*1000</f>
        <v>261.417910447761</v>
      </c>
      <c r="H6" s="311">
        <f t="shared" ref="H6:L6" si="0">SUM(H7:H22)</f>
        <v>10368</v>
      </c>
      <c r="I6" s="311">
        <f t="shared" si="0"/>
        <v>2948</v>
      </c>
      <c r="J6" s="42">
        <f>I6/H6*1000</f>
        <v>284.336419753086</v>
      </c>
      <c r="K6" s="311">
        <f t="shared" si="0"/>
        <v>3032</v>
      </c>
      <c r="L6" s="311">
        <f t="shared" si="0"/>
        <v>555</v>
      </c>
      <c r="M6" s="42">
        <f>L6/K6*1000</f>
        <v>183.047493403694</v>
      </c>
      <c r="N6" s="42">
        <f>'分乡镇夏收（反馈）'!B8</f>
        <v>9955</v>
      </c>
      <c r="O6" s="42">
        <f>'分乡镇夏收（反馈）'!C8</f>
        <v>3114</v>
      </c>
      <c r="P6" s="42">
        <f>'分乡镇夏收（反馈）'!D8</f>
        <v>312.807634354596</v>
      </c>
      <c r="Q6" s="42">
        <f>'分乡镇夏收（反馈）'!E8</f>
        <v>3955</v>
      </c>
      <c r="R6" s="42">
        <f>'分乡镇夏收（反馈）'!F8</f>
        <v>1366</v>
      </c>
      <c r="S6" s="42">
        <f>'分乡镇夏收（反馈）'!G8</f>
        <v>345.385587863464</v>
      </c>
      <c r="T6" s="42">
        <f>V6+Y6</f>
        <v>6000</v>
      </c>
      <c r="U6" s="42">
        <f>W6+Z6</f>
        <v>1748</v>
      </c>
      <c r="V6" s="42">
        <f>'分乡镇夏收（反馈）'!H8</f>
        <v>1037</v>
      </c>
      <c r="W6" s="42">
        <f>'分乡镇夏收（反馈）'!I8</f>
        <v>547</v>
      </c>
      <c r="X6" s="42">
        <f>'分乡镇夏收（反馈）'!J8</f>
        <v>527.4831243973</v>
      </c>
      <c r="Y6" s="42">
        <f>'分乡镇夏收（反馈）'!K8</f>
        <v>4963</v>
      </c>
      <c r="Z6" s="42">
        <f>'分乡镇夏收（反馈）'!L8</f>
        <v>1201</v>
      </c>
      <c r="AA6" s="42">
        <f>'分乡镇夏收（反馈）'!M8</f>
        <v>241.990731412452</v>
      </c>
      <c r="AB6" s="42">
        <f>AE6+AH6+AL6+AO6+AR6</f>
        <v>119640</v>
      </c>
      <c r="AC6" s="315">
        <f>AF6+AI6+AM6+AP6+AS6</f>
        <v>47296</v>
      </c>
      <c r="AD6" s="42">
        <f>AC6/AB6*1000</f>
        <v>395.319291206954</v>
      </c>
      <c r="AE6" s="314">
        <f t="shared" ref="AE6:AI6" si="1">SUM(AE8:AE22)</f>
        <v>72201</v>
      </c>
      <c r="AF6" s="314">
        <f t="shared" si="1"/>
        <v>30581</v>
      </c>
      <c r="AG6" s="42">
        <f>AF6/AE6*1000</f>
        <v>423.5536903921</v>
      </c>
      <c r="AH6" s="314">
        <f t="shared" si="1"/>
        <v>19525</v>
      </c>
      <c r="AI6" s="314">
        <f t="shared" si="1"/>
        <v>8059</v>
      </c>
      <c r="AJ6" s="42"/>
      <c r="AK6" s="42">
        <f>AI6/AH6*1000</f>
        <v>412.752880921895</v>
      </c>
      <c r="AL6" s="314">
        <f t="shared" ref="AL6:AP6" si="2">SUM(AL8:AL22)</f>
        <v>21062</v>
      </c>
      <c r="AM6" s="314">
        <f t="shared" si="2"/>
        <v>7164</v>
      </c>
      <c r="AN6" s="42">
        <f>AM6/AL6*1000</f>
        <v>340.138638305954</v>
      </c>
      <c r="AO6" s="314">
        <f t="shared" si="2"/>
        <v>704</v>
      </c>
      <c r="AP6" s="314">
        <f t="shared" si="2"/>
        <v>364</v>
      </c>
      <c r="AQ6" s="42">
        <f>AP6/AO6*1000</f>
        <v>517.045454545455</v>
      </c>
      <c r="AR6" s="314">
        <f>SUM(AR8:AR22)</f>
        <v>6148</v>
      </c>
      <c r="AS6" s="314">
        <f>SUM(AS8:AS22)</f>
        <v>1128</v>
      </c>
      <c r="AT6" s="42">
        <f>AS6/AR6*1000</f>
        <v>183.474300585556</v>
      </c>
      <c r="AU6">
        <f>AL6+AO6+AR6</f>
        <v>27914</v>
      </c>
      <c r="AV6">
        <f>AM6+AP6+AS6</f>
        <v>8656</v>
      </c>
    </row>
    <row r="7" spans="1:46">
      <c r="A7" s="313" t="s">
        <v>34</v>
      </c>
      <c r="B7" s="42">
        <f>E7+N7+AB7</f>
        <v>278</v>
      </c>
      <c r="C7" s="42">
        <f>F7+O7+AC7</f>
        <v>96</v>
      </c>
      <c r="D7" s="312">
        <f t="shared" ref="D7:D22" si="3">C7/B7*1000</f>
        <v>345.323741007194</v>
      </c>
      <c r="E7" s="311"/>
      <c r="F7" s="311"/>
      <c r="G7" s="42"/>
      <c r="H7" s="42"/>
      <c r="I7" s="42"/>
      <c r="J7" s="42"/>
      <c r="K7" s="42"/>
      <c r="L7" s="42"/>
      <c r="M7" s="42"/>
      <c r="N7" s="42">
        <f>'分乡镇夏收（反馈）'!B9</f>
        <v>44</v>
      </c>
      <c r="O7" s="42">
        <f>'分乡镇夏收（反馈）'!C9</f>
        <v>15</v>
      </c>
      <c r="P7" s="42">
        <f>'分乡镇夏收（反馈）'!D9</f>
        <v>340.909090909091</v>
      </c>
      <c r="Q7" s="42"/>
      <c r="R7" s="42"/>
      <c r="S7" s="42"/>
      <c r="T7" s="42"/>
      <c r="U7" s="42"/>
      <c r="V7" s="42">
        <f>'分乡镇夏收（反馈）'!H9</f>
        <v>14</v>
      </c>
      <c r="W7" s="42">
        <f>'分乡镇夏收（反馈）'!I9</f>
        <v>6</v>
      </c>
      <c r="X7" s="42">
        <f>'分乡镇夏收（反馈）'!J9</f>
        <v>428.571428571429</v>
      </c>
      <c r="Y7" s="42">
        <f>'分乡镇夏收（反馈）'!K9</f>
        <v>30</v>
      </c>
      <c r="Z7" s="42">
        <f>'分乡镇夏收（反馈）'!L9</f>
        <v>9</v>
      </c>
      <c r="AA7" s="42">
        <f>'分乡镇夏收（反馈）'!M9</f>
        <v>300</v>
      </c>
      <c r="AB7" s="42">
        <f t="shared" ref="AB7:AB22" si="4">AE7+AH7+AL7+AO7+AR7</f>
        <v>234</v>
      </c>
      <c r="AC7" s="42">
        <f t="shared" ref="AC7:AC22" si="5">AF7+AI7+AM7+AP7+AS7</f>
        <v>81</v>
      </c>
      <c r="AD7" s="42">
        <f t="shared" ref="AD7:AD22" si="6">AC7/AB7*1000</f>
        <v>346.153846153846</v>
      </c>
      <c r="AE7" s="42">
        <f>'分乡镇秋收（反馈） '!E8</f>
        <v>63</v>
      </c>
      <c r="AF7" s="42">
        <f>'分乡镇秋收（反馈） '!F8</f>
        <v>31</v>
      </c>
      <c r="AG7" s="42">
        <f>'分乡镇秋收（反馈） '!G8</f>
        <v>492.063492063492</v>
      </c>
      <c r="AH7" s="42"/>
      <c r="AI7" s="42"/>
      <c r="AJ7" s="42"/>
      <c r="AK7" s="42"/>
      <c r="AL7" s="42">
        <f>'分乡镇秋收（反馈） '!K8</f>
        <v>73</v>
      </c>
      <c r="AM7" s="42">
        <f>'分乡镇秋收（反馈） '!L8</f>
        <v>39</v>
      </c>
      <c r="AN7" s="42">
        <f t="shared" ref="AN7:AN22" si="7">AM7/AL7*1000</f>
        <v>534.246575342466</v>
      </c>
      <c r="AO7" s="42"/>
      <c r="AP7" s="42"/>
      <c r="AQ7" s="42"/>
      <c r="AR7" s="42">
        <f>'分乡镇秋收（反馈） '!Q8</f>
        <v>98</v>
      </c>
      <c r="AS7" s="42">
        <f>'分乡镇秋收（反馈） '!R8</f>
        <v>11</v>
      </c>
      <c r="AT7" s="42">
        <f t="shared" ref="AT7:AT22" si="8">AS7/AR7*1000</f>
        <v>112.244897959184</v>
      </c>
    </row>
    <row r="8" spans="1:46">
      <c r="A8" s="313" t="s">
        <v>35</v>
      </c>
      <c r="B8" s="42">
        <f t="shared" ref="B8:B22" si="9">E8+N8+AB8</f>
        <v>8107</v>
      </c>
      <c r="C8" s="42">
        <f t="shared" ref="C8:C22" si="10">F8+O8+AC8</f>
        <v>2847</v>
      </c>
      <c r="D8" s="312">
        <f t="shared" si="3"/>
        <v>351.177994325891</v>
      </c>
      <c r="E8" s="311">
        <f>'分乡镇春收（反馈、上报)'!B9</f>
        <v>183</v>
      </c>
      <c r="F8" s="311">
        <f>'分乡镇春收（反馈、上报)'!C9</f>
        <v>45</v>
      </c>
      <c r="G8" s="42">
        <f t="shared" ref="G7:G22" si="11">F8/E8*1000</f>
        <v>245.901639344262</v>
      </c>
      <c r="H8" s="42">
        <f>'分乡镇春收（反馈、上报)'!E9</f>
        <v>183</v>
      </c>
      <c r="I8" s="42">
        <f>'分乡镇春收（反馈、上报)'!F9</f>
        <v>45</v>
      </c>
      <c r="J8" s="42">
        <f>'分乡镇春收（反馈、上报)'!G9</f>
        <v>245.901639344262</v>
      </c>
      <c r="K8" s="42"/>
      <c r="L8" s="42"/>
      <c r="M8" s="42"/>
      <c r="N8" s="42">
        <f>'分乡镇夏收（反馈）'!B10</f>
        <v>329</v>
      </c>
      <c r="O8" s="42">
        <f>'分乡镇夏收（反馈）'!C10</f>
        <v>72</v>
      </c>
      <c r="P8" s="42">
        <f>'分乡镇夏收（反馈）'!D10</f>
        <v>218.844984802432</v>
      </c>
      <c r="Q8" s="42"/>
      <c r="R8" s="42"/>
      <c r="S8" s="42"/>
      <c r="T8" s="42"/>
      <c r="U8" s="42"/>
      <c r="V8" s="42">
        <f>'分乡镇夏收（反馈）'!H10</f>
        <v>0</v>
      </c>
      <c r="W8" s="42">
        <f>'分乡镇夏收（反馈）'!I10</f>
        <v>0</v>
      </c>
      <c r="X8" s="42">
        <f>'分乡镇夏收（反馈）'!J10</f>
        <v>0</v>
      </c>
      <c r="Y8" s="42">
        <f>'分乡镇夏收（反馈）'!K10</f>
        <v>329</v>
      </c>
      <c r="Z8" s="42">
        <f>'分乡镇夏收（反馈）'!L10</f>
        <v>72</v>
      </c>
      <c r="AA8" s="42">
        <f>'分乡镇夏收（反馈）'!M10</f>
        <v>218.844984802432</v>
      </c>
      <c r="AB8" s="42">
        <f t="shared" si="4"/>
        <v>7595</v>
      </c>
      <c r="AC8" s="42">
        <f t="shared" si="5"/>
        <v>2730</v>
      </c>
      <c r="AD8" s="42">
        <f t="shared" si="6"/>
        <v>359.447004608295</v>
      </c>
      <c r="AE8" s="42">
        <f>'分乡镇秋收（反馈） '!E9</f>
        <v>5350</v>
      </c>
      <c r="AF8" s="42">
        <f>'分乡镇秋收（反馈） '!F9</f>
        <v>2145</v>
      </c>
      <c r="AG8" s="42">
        <f>'分乡镇秋收（反馈） '!G9</f>
        <v>400.934579439252</v>
      </c>
      <c r="AH8" s="42">
        <f>'分乡镇秋收（反馈） '!H9</f>
        <v>149</v>
      </c>
      <c r="AI8" s="42">
        <f>'分乡镇秋收（反馈） '!I9</f>
        <v>57</v>
      </c>
      <c r="AJ8" s="42"/>
      <c r="AK8" s="42">
        <f t="shared" ref="AK7:AK22" si="12">AI8/AH8*1000</f>
        <v>382.55033557047</v>
      </c>
      <c r="AL8" s="42">
        <f>'分乡镇秋收（反馈） '!K9</f>
        <v>1785</v>
      </c>
      <c r="AM8" s="42">
        <f>'分乡镇秋收（反馈） '!L9</f>
        <v>487</v>
      </c>
      <c r="AN8" s="42">
        <f t="shared" si="7"/>
        <v>272.829131652661</v>
      </c>
      <c r="AO8" s="42"/>
      <c r="AP8" s="42"/>
      <c r="AQ8" s="42"/>
      <c r="AR8" s="42">
        <f>'分乡镇秋收（反馈） '!Q9</f>
        <v>311</v>
      </c>
      <c r="AS8" s="42">
        <f>'分乡镇秋收（反馈） '!R9</f>
        <v>41</v>
      </c>
      <c r="AT8" s="42">
        <f t="shared" si="8"/>
        <v>131.832797427653</v>
      </c>
    </row>
    <row r="9" spans="1:46">
      <c r="A9" s="313" t="s">
        <v>36</v>
      </c>
      <c r="B9" s="42">
        <f t="shared" si="9"/>
        <v>5108</v>
      </c>
      <c r="C9" s="42">
        <f t="shared" si="10"/>
        <v>2060</v>
      </c>
      <c r="D9" s="312">
        <f t="shared" si="3"/>
        <v>403.288958496476</v>
      </c>
      <c r="E9" s="311">
        <f>'分乡镇春收（反馈、上报)'!B10</f>
        <v>425</v>
      </c>
      <c r="F9" s="311">
        <f>'分乡镇春收（反馈、上报)'!C10</f>
        <v>94</v>
      </c>
      <c r="G9" s="42">
        <f t="shared" si="11"/>
        <v>221.176470588235</v>
      </c>
      <c r="H9" s="42">
        <f>'分乡镇春收（反馈、上报)'!E10</f>
        <v>425</v>
      </c>
      <c r="I9" s="42">
        <f>'分乡镇春收（反馈、上报)'!F10</f>
        <v>94</v>
      </c>
      <c r="J9" s="42">
        <f>'分乡镇春收（反馈、上报)'!G10</f>
        <v>221.176470588235</v>
      </c>
      <c r="K9" s="42"/>
      <c r="L9" s="42"/>
      <c r="M9" s="42"/>
      <c r="N9" s="42">
        <f>'分乡镇夏收（反馈）'!B11</f>
        <v>645</v>
      </c>
      <c r="O9" s="42">
        <f>'分乡镇夏收（反馈）'!C11</f>
        <v>237</v>
      </c>
      <c r="P9" s="42">
        <f>'分乡镇夏收（反馈）'!D11</f>
        <v>367.441860465116</v>
      </c>
      <c r="Q9" s="42">
        <f>'分乡镇夏收（反馈）'!E11</f>
        <v>401</v>
      </c>
      <c r="R9" s="42">
        <f>'分乡镇夏收（反馈）'!F11</f>
        <v>143</v>
      </c>
      <c r="S9" s="42">
        <f>'分乡镇夏收（反馈）'!G11</f>
        <v>356.608478802993</v>
      </c>
      <c r="T9" s="42"/>
      <c r="U9" s="42"/>
      <c r="V9" s="42">
        <f>'分乡镇夏收（反馈）'!H11</f>
        <v>119</v>
      </c>
      <c r="W9" s="42">
        <f>'分乡镇夏收（反馈）'!I11</f>
        <v>72</v>
      </c>
      <c r="X9" s="42">
        <f>'分乡镇夏收（反馈）'!J11</f>
        <v>605.042016806723</v>
      </c>
      <c r="Y9" s="42">
        <f>'分乡镇夏收（反馈）'!K11</f>
        <v>125</v>
      </c>
      <c r="Z9" s="42">
        <f>'分乡镇夏收（反馈）'!L11</f>
        <v>22</v>
      </c>
      <c r="AA9" s="42">
        <f>'分乡镇夏收（反馈）'!M11</f>
        <v>176</v>
      </c>
      <c r="AB9" s="42">
        <f t="shared" si="4"/>
        <v>4038</v>
      </c>
      <c r="AC9" s="42">
        <f t="shared" si="5"/>
        <v>1729</v>
      </c>
      <c r="AD9" s="42">
        <f t="shared" si="6"/>
        <v>428.182268449728</v>
      </c>
      <c r="AE9" s="42">
        <f>'分乡镇秋收（反馈） '!E10</f>
        <v>1900</v>
      </c>
      <c r="AF9" s="42">
        <f>'分乡镇秋收（反馈） '!F10</f>
        <v>815</v>
      </c>
      <c r="AG9" s="42">
        <f>'分乡镇秋收（反馈） '!G10</f>
        <v>428.947368421053</v>
      </c>
      <c r="AH9" s="42">
        <f>'分乡镇秋收（反馈） '!H10</f>
        <v>1327</v>
      </c>
      <c r="AI9" s="42">
        <f>'分乡镇秋收（反馈） '!I10</f>
        <v>580</v>
      </c>
      <c r="AJ9" s="42"/>
      <c r="AK9" s="42">
        <f t="shared" si="12"/>
        <v>437.076111529766</v>
      </c>
      <c r="AL9" s="42">
        <f>'分乡镇秋收（反馈） '!K10</f>
        <v>592</v>
      </c>
      <c r="AM9" s="42">
        <f>'分乡镇秋收（反馈） '!L10</f>
        <v>237</v>
      </c>
      <c r="AN9" s="42">
        <f t="shared" si="7"/>
        <v>400.337837837838</v>
      </c>
      <c r="AO9" s="42">
        <f>'分乡镇秋收（反馈） '!N10</f>
        <v>85</v>
      </c>
      <c r="AP9" s="42">
        <f>'分乡镇秋收（反馈） '!O10</f>
        <v>46</v>
      </c>
      <c r="AQ9" s="42">
        <f t="shared" ref="AQ7:AQ22" si="13">AP9/AO9*1000</f>
        <v>541.176470588235</v>
      </c>
      <c r="AR9" s="42">
        <f>'分乡镇秋收（反馈） '!Q10</f>
        <v>134</v>
      </c>
      <c r="AS9" s="42">
        <f>'分乡镇秋收（反馈） '!R10</f>
        <v>51</v>
      </c>
      <c r="AT9" s="42">
        <f t="shared" si="8"/>
        <v>380.597014925373</v>
      </c>
    </row>
    <row r="10" spans="1:46">
      <c r="A10" s="313" t="s">
        <v>37</v>
      </c>
      <c r="B10" s="42">
        <f t="shared" si="9"/>
        <v>10380</v>
      </c>
      <c r="C10" s="314">
        <f t="shared" si="10"/>
        <v>3334</v>
      </c>
      <c r="D10" s="312">
        <f t="shared" si="3"/>
        <v>321.194605009634</v>
      </c>
      <c r="E10" s="311">
        <f>'分乡镇春收（反馈、上报)'!B11</f>
        <v>968</v>
      </c>
      <c r="F10" s="311">
        <f>'分乡镇春收（反馈、上报)'!C11</f>
        <v>176</v>
      </c>
      <c r="G10" s="42">
        <f t="shared" si="11"/>
        <v>181.818181818182</v>
      </c>
      <c r="H10" s="42">
        <f>'分乡镇春收（反馈、上报)'!E11</f>
        <v>270</v>
      </c>
      <c r="I10" s="42">
        <f>'分乡镇春收（反馈、上报)'!F11</f>
        <v>76</v>
      </c>
      <c r="J10" s="42">
        <f>'分乡镇春收（反馈、上报)'!G11</f>
        <v>281.481481481482</v>
      </c>
      <c r="K10" s="42">
        <f>'分乡镇春收（反馈、上报)'!H11</f>
        <v>698</v>
      </c>
      <c r="L10" s="42">
        <f>'分乡镇春收（反馈、上报)'!I11</f>
        <v>100</v>
      </c>
      <c r="M10" s="42">
        <f>'分乡镇春收（反馈、上报)'!J11</f>
        <v>143.266475644699</v>
      </c>
      <c r="N10" s="42">
        <f>'分乡镇夏收（反馈）'!B12</f>
        <v>903</v>
      </c>
      <c r="O10" s="42">
        <f>'分乡镇夏收（反馈）'!C12</f>
        <v>248</v>
      </c>
      <c r="P10" s="42">
        <f>'分乡镇夏收（反馈）'!D12</f>
        <v>274.640088593577</v>
      </c>
      <c r="Q10" s="42">
        <f>'分乡镇夏收（反馈）'!E12</f>
        <v>550</v>
      </c>
      <c r="R10" s="42">
        <f>'分乡镇夏收（反馈）'!F12</f>
        <v>158</v>
      </c>
      <c r="S10" s="42">
        <f>'分乡镇夏收（反馈）'!G12</f>
        <v>287.272727272727</v>
      </c>
      <c r="T10" s="42"/>
      <c r="U10" s="42"/>
      <c r="V10" s="42">
        <f>'分乡镇夏收（反馈）'!H12</f>
        <v>115</v>
      </c>
      <c r="W10" s="42">
        <f>'分乡镇夏收（反馈）'!I12</f>
        <v>45</v>
      </c>
      <c r="X10" s="42">
        <f>'分乡镇夏收（反馈）'!J12</f>
        <v>391.304347826087</v>
      </c>
      <c r="Y10" s="42">
        <f>'分乡镇夏收（反馈）'!K12</f>
        <v>238</v>
      </c>
      <c r="Z10" s="42">
        <f>'分乡镇夏收（反馈）'!L12</f>
        <v>45</v>
      </c>
      <c r="AA10" s="42">
        <f>'分乡镇夏收（反馈）'!M12</f>
        <v>189.075630252101</v>
      </c>
      <c r="AB10" s="42">
        <f t="shared" si="4"/>
        <v>8509</v>
      </c>
      <c r="AC10" s="42">
        <f t="shared" si="5"/>
        <v>2910</v>
      </c>
      <c r="AD10" s="42">
        <f t="shared" si="6"/>
        <v>341.990833235398</v>
      </c>
      <c r="AE10" s="42">
        <f>'分乡镇秋收（反馈） '!E11</f>
        <v>4389</v>
      </c>
      <c r="AF10" s="42">
        <f>'分乡镇秋收（反馈） '!F11</f>
        <v>1768</v>
      </c>
      <c r="AG10" s="42">
        <f>'分乡镇秋收（反馈） '!G11</f>
        <v>402.825244930508</v>
      </c>
      <c r="AH10" s="42">
        <f>'分乡镇秋收（反馈） '!H11</f>
        <v>2674</v>
      </c>
      <c r="AI10" s="42">
        <f>'分乡镇秋收（反馈） '!I11</f>
        <v>918</v>
      </c>
      <c r="AJ10" s="42"/>
      <c r="AK10" s="42">
        <f t="shared" si="12"/>
        <v>343.305908750935</v>
      </c>
      <c r="AL10" s="42">
        <f>'分乡镇秋收（反馈） '!K11</f>
        <v>680</v>
      </c>
      <c r="AM10" s="42">
        <f>'分乡镇秋收（反馈） '!L11</f>
        <v>99</v>
      </c>
      <c r="AN10" s="42">
        <f t="shared" si="7"/>
        <v>145.588235294118</v>
      </c>
      <c r="AO10" s="42"/>
      <c r="AP10" s="42"/>
      <c r="AQ10" s="42"/>
      <c r="AR10" s="42">
        <f>'分乡镇秋收（反馈） '!Q11</f>
        <v>766</v>
      </c>
      <c r="AS10" s="42">
        <f>'分乡镇秋收（反馈） '!R11</f>
        <v>125</v>
      </c>
      <c r="AT10" s="42">
        <f t="shared" si="8"/>
        <v>163.185378590078</v>
      </c>
    </row>
    <row r="11" spans="1:46">
      <c r="A11" s="313" t="s">
        <v>38</v>
      </c>
      <c r="B11" s="42">
        <f t="shared" si="9"/>
        <v>10242</v>
      </c>
      <c r="C11" s="314">
        <f t="shared" si="10"/>
        <v>3409</v>
      </c>
      <c r="D11" s="312">
        <f t="shared" si="3"/>
        <v>332.845147432142</v>
      </c>
      <c r="E11" s="311">
        <f>'分乡镇春收（反馈、上报)'!B12</f>
        <v>228</v>
      </c>
      <c r="F11" s="311">
        <f>'分乡镇春收（反馈、上报)'!C12</f>
        <v>70</v>
      </c>
      <c r="G11" s="42">
        <f t="shared" si="11"/>
        <v>307.017543859649</v>
      </c>
      <c r="H11" s="42">
        <f>'分乡镇春收（反馈、上报)'!E12</f>
        <v>228</v>
      </c>
      <c r="I11" s="42">
        <f>'分乡镇春收（反馈、上报)'!F12</f>
        <v>70</v>
      </c>
      <c r="J11" s="42">
        <f>'分乡镇春收（反馈、上报)'!G12</f>
        <v>307.017543859649</v>
      </c>
      <c r="K11" s="42"/>
      <c r="L11" s="42"/>
      <c r="M11" s="42"/>
      <c r="N11" s="42">
        <f>'分乡镇夏收（反馈）'!B13</f>
        <v>300</v>
      </c>
      <c r="O11" s="42">
        <f>'分乡镇夏收（反馈）'!C13</f>
        <v>60</v>
      </c>
      <c r="P11" s="42">
        <f>'分乡镇夏收（反馈）'!D13</f>
        <v>200</v>
      </c>
      <c r="Q11" s="42"/>
      <c r="R11" s="42"/>
      <c r="S11" s="42"/>
      <c r="T11" s="42"/>
      <c r="U11" s="42"/>
      <c r="V11" s="42">
        <f>'分乡镇夏收（反馈）'!H13</f>
        <v>31</v>
      </c>
      <c r="W11" s="42">
        <f>'分乡镇夏收（反馈）'!I13</f>
        <v>11</v>
      </c>
      <c r="X11" s="42">
        <f>'分乡镇夏收（反馈）'!J13</f>
        <v>354.838709677419</v>
      </c>
      <c r="Y11" s="42">
        <f>'分乡镇夏收（反馈）'!K13</f>
        <v>269</v>
      </c>
      <c r="Z11" s="42">
        <f>'分乡镇夏收（反馈）'!L13</f>
        <v>49</v>
      </c>
      <c r="AA11" s="42">
        <f>'分乡镇夏收（反馈）'!M13</f>
        <v>182.156133828996</v>
      </c>
      <c r="AB11" s="42">
        <f t="shared" si="4"/>
        <v>9714</v>
      </c>
      <c r="AC11" s="42">
        <f t="shared" si="5"/>
        <v>3279</v>
      </c>
      <c r="AD11" s="42">
        <f t="shared" si="6"/>
        <v>337.554045707227</v>
      </c>
      <c r="AE11" s="42">
        <f>'分乡镇秋收（反馈） '!E12</f>
        <v>8110</v>
      </c>
      <c r="AF11" s="42">
        <f>'分乡镇秋收（反馈） '!F12</f>
        <v>2952</v>
      </c>
      <c r="AG11" s="42">
        <f>'分乡镇秋收（反馈） '!G12</f>
        <v>363.995067817509</v>
      </c>
      <c r="AH11" s="42">
        <f>'分乡镇秋收（反馈） '!H12</f>
        <v>0</v>
      </c>
      <c r="AI11" s="42"/>
      <c r="AJ11" s="42"/>
      <c r="AK11" s="42"/>
      <c r="AL11" s="42">
        <f>'分乡镇秋收（反馈） '!K12</f>
        <v>800</v>
      </c>
      <c r="AM11" s="42">
        <f>'分乡镇秋收（反馈） '!L12</f>
        <v>204</v>
      </c>
      <c r="AN11" s="42">
        <f t="shared" si="7"/>
        <v>255</v>
      </c>
      <c r="AO11" s="42">
        <f>'分乡镇秋收（反馈） '!N12</f>
        <v>38</v>
      </c>
      <c r="AP11" s="42">
        <f>'分乡镇秋收（反馈） '!O12</f>
        <v>6</v>
      </c>
      <c r="AQ11" s="42">
        <f t="shared" si="13"/>
        <v>157.894736842105</v>
      </c>
      <c r="AR11" s="42">
        <f>'分乡镇秋收（反馈） '!Q12</f>
        <v>766</v>
      </c>
      <c r="AS11" s="42">
        <f>'分乡镇秋收（反馈） '!R12</f>
        <v>117</v>
      </c>
      <c r="AT11" s="42">
        <f t="shared" si="8"/>
        <v>152.741514360313</v>
      </c>
    </row>
    <row r="12" spans="1:46">
      <c r="A12" s="313" t="s">
        <v>39</v>
      </c>
      <c r="B12" s="42">
        <f t="shared" si="9"/>
        <v>5366</v>
      </c>
      <c r="C12" s="42">
        <f t="shared" si="10"/>
        <v>2524</v>
      </c>
      <c r="D12" s="312">
        <f t="shared" si="3"/>
        <v>470.368989936638</v>
      </c>
      <c r="E12" s="311">
        <f>'分乡镇春收（反馈、上报)'!B13</f>
        <v>309</v>
      </c>
      <c r="F12" s="311">
        <f>'分乡镇春收（反馈、上报)'!C13</f>
        <v>66</v>
      </c>
      <c r="G12" s="42">
        <f t="shared" si="11"/>
        <v>213.592233009709</v>
      </c>
      <c r="H12" s="42">
        <f>'分乡镇春收（反馈、上报)'!E13</f>
        <v>141</v>
      </c>
      <c r="I12" s="42">
        <f>'分乡镇春收（反馈、上报)'!F13</f>
        <v>36</v>
      </c>
      <c r="J12" s="42">
        <f>'分乡镇春收（反馈、上报)'!G13</f>
        <v>255.31914893617</v>
      </c>
      <c r="K12" s="42">
        <f>'分乡镇春收（反馈、上报)'!H13</f>
        <v>168</v>
      </c>
      <c r="L12" s="42">
        <f>'分乡镇春收（反馈、上报)'!I13</f>
        <v>30</v>
      </c>
      <c r="M12" s="42">
        <f>'分乡镇春收（反馈、上报)'!J13</f>
        <v>178.571428571429</v>
      </c>
      <c r="N12" s="42">
        <f>'分乡镇夏收（反馈）'!B14</f>
        <v>579</v>
      </c>
      <c r="O12" s="42">
        <f>'分乡镇夏收（反馈）'!C14</f>
        <v>173</v>
      </c>
      <c r="P12" s="42">
        <f>'分乡镇夏收（反馈）'!D14</f>
        <v>298.791018998273</v>
      </c>
      <c r="Q12" s="42">
        <f>'分乡镇夏收（反馈）'!E14</f>
        <v>428</v>
      </c>
      <c r="R12" s="42">
        <f>'分乡镇夏收（反馈）'!F14</f>
        <v>122</v>
      </c>
      <c r="S12" s="42">
        <f>'分乡镇夏收（反馈）'!G14</f>
        <v>285.046728971963</v>
      </c>
      <c r="T12" s="42"/>
      <c r="U12" s="42"/>
      <c r="V12" s="42">
        <f>'分乡镇夏收（反馈）'!H14</f>
        <v>105</v>
      </c>
      <c r="W12" s="42">
        <f>'分乡镇夏收（反馈）'!I14</f>
        <v>42</v>
      </c>
      <c r="X12" s="42">
        <f>'分乡镇夏收（反馈）'!J14</f>
        <v>400</v>
      </c>
      <c r="Y12" s="42">
        <f>'分乡镇夏收（反馈）'!K14</f>
        <v>46</v>
      </c>
      <c r="Z12" s="42">
        <f>'分乡镇夏收（反馈）'!L14</f>
        <v>9</v>
      </c>
      <c r="AA12" s="42">
        <f>'分乡镇夏收（反馈）'!M14</f>
        <v>195.652173913043</v>
      </c>
      <c r="AB12" s="42">
        <f t="shared" si="4"/>
        <v>4478</v>
      </c>
      <c r="AC12" s="42">
        <f t="shared" si="5"/>
        <v>2285</v>
      </c>
      <c r="AD12" s="42">
        <f t="shared" si="6"/>
        <v>510.272443054935</v>
      </c>
      <c r="AE12" s="42">
        <f>'分乡镇秋收（反馈） '!E13</f>
        <v>2614</v>
      </c>
      <c r="AF12" s="42">
        <f>'分乡镇秋收（反馈） '!F13</f>
        <v>1349</v>
      </c>
      <c r="AG12" s="42">
        <f>'分乡镇秋收（反馈） '!G13</f>
        <v>516.067329762816</v>
      </c>
      <c r="AH12" s="42">
        <f>'分乡镇秋收（反馈） '!H13</f>
        <v>1530</v>
      </c>
      <c r="AI12" s="42">
        <f>'分乡镇秋收（反馈） '!I13</f>
        <v>809</v>
      </c>
      <c r="AJ12" s="42"/>
      <c r="AK12" s="42">
        <f t="shared" si="12"/>
        <v>528.75816993464</v>
      </c>
      <c r="AL12" s="42">
        <f>'分乡镇秋收（反馈） '!K13</f>
        <v>169</v>
      </c>
      <c r="AM12" s="42">
        <f>'分乡镇秋收（反馈） '!L13</f>
        <v>81</v>
      </c>
      <c r="AN12" s="42">
        <f t="shared" si="7"/>
        <v>479.289940828402</v>
      </c>
      <c r="AO12" s="42">
        <f>'分乡镇秋收（反馈） '!N13</f>
        <v>42</v>
      </c>
      <c r="AP12" s="42">
        <f>'分乡镇秋收（反馈） '!O13</f>
        <v>11</v>
      </c>
      <c r="AQ12" s="42">
        <f t="shared" si="13"/>
        <v>261.904761904762</v>
      </c>
      <c r="AR12" s="42">
        <f>'分乡镇秋收（反馈） '!Q13</f>
        <v>123</v>
      </c>
      <c r="AS12" s="42">
        <f>'分乡镇秋收（反馈） '!R13</f>
        <v>35</v>
      </c>
      <c r="AT12" s="42">
        <f t="shared" si="8"/>
        <v>284.552845528455</v>
      </c>
    </row>
    <row r="13" spans="1:46">
      <c r="A13" s="313" t="s">
        <v>40</v>
      </c>
      <c r="B13" s="42">
        <f t="shared" si="9"/>
        <v>8361</v>
      </c>
      <c r="C13" s="42">
        <f t="shared" si="10"/>
        <v>3564</v>
      </c>
      <c r="D13" s="312">
        <f t="shared" si="3"/>
        <v>426.264800861141</v>
      </c>
      <c r="E13" s="311">
        <f>'分乡镇春收（反馈、上报)'!B14</f>
        <v>385</v>
      </c>
      <c r="F13" s="311">
        <f>'分乡镇春收（反馈、上报)'!C14</f>
        <v>100</v>
      </c>
      <c r="G13" s="42">
        <f t="shared" si="11"/>
        <v>259.74025974026</v>
      </c>
      <c r="H13" s="42">
        <f>'分乡镇春收（反馈、上报)'!E14</f>
        <v>385</v>
      </c>
      <c r="I13" s="42">
        <f>'分乡镇春收（反馈、上报)'!F14</f>
        <v>100</v>
      </c>
      <c r="J13" s="42">
        <f>'分乡镇春收（反馈、上报)'!G14</f>
        <v>259.74025974026</v>
      </c>
      <c r="K13" s="42"/>
      <c r="L13" s="42"/>
      <c r="M13" s="42"/>
      <c r="N13" s="42">
        <f>'分乡镇夏收（反馈）'!B15</f>
        <v>794</v>
      </c>
      <c r="O13" s="42">
        <f>'分乡镇夏收（反馈）'!C15</f>
        <v>210</v>
      </c>
      <c r="P13" s="42">
        <f>'分乡镇夏收（反馈）'!D15</f>
        <v>264.48362720403</v>
      </c>
      <c r="Q13" s="42">
        <f>'分乡镇夏收（反馈）'!E15</f>
        <v>290</v>
      </c>
      <c r="R13" s="42">
        <f>'分乡镇夏收（反馈）'!F15</f>
        <v>114</v>
      </c>
      <c r="S13" s="42">
        <f>'分乡镇夏收（反馈）'!G15</f>
        <v>393.103448275862</v>
      </c>
      <c r="T13" s="42"/>
      <c r="U13" s="42"/>
      <c r="V13" s="42">
        <f>'分乡镇夏收（反馈）'!H15</f>
        <v>54</v>
      </c>
      <c r="W13" s="42">
        <f>'分乡镇夏收（反馈）'!I15</f>
        <v>31</v>
      </c>
      <c r="X13" s="42">
        <f>'分乡镇夏收（反馈）'!J15</f>
        <v>574.074074074074</v>
      </c>
      <c r="Y13" s="42">
        <f>'分乡镇夏收（反馈）'!K15</f>
        <v>450</v>
      </c>
      <c r="Z13" s="42">
        <f>'分乡镇夏收（反馈）'!L15</f>
        <v>65</v>
      </c>
      <c r="AA13" s="42">
        <f>'分乡镇夏收（反馈）'!M15</f>
        <v>144.444444444444</v>
      </c>
      <c r="AB13" s="42">
        <f t="shared" si="4"/>
        <v>7182</v>
      </c>
      <c r="AC13" s="42">
        <f t="shared" si="5"/>
        <v>3254</v>
      </c>
      <c r="AD13" s="42">
        <f t="shared" si="6"/>
        <v>453.077137287664</v>
      </c>
      <c r="AE13" s="42">
        <f>'分乡镇秋收（反馈） '!E14</f>
        <v>3662</v>
      </c>
      <c r="AF13" s="42">
        <f>'分乡镇秋收（反馈） '!F14</f>
        <v>1989</v>
      </c>
      <c r="AG13" s="42">
        <f>'分乡镇秋收（反馈） '!G14</f>
        <v>543.145821955216</v>
      </c>
      <c r="AH13" s="42">
        <f>'分乡镇秋收（反馈） '!H14</f>
        <v>1692</v>
      </c>
      <c r="AI13" s="42">
        <f>'分乡镇秋收（反馈） '!I14</f>
        <v>860</v>
      </c>
      <c r="AJ13" s="42"/>
      <c r="AK13" s="42">
        <f t="shared" si="12"/>
        <v>508.274231678487</v>
      </c>
      <c r="AL13" s="42">
        <f>'分乡镇秋收（反馈） '!K14</f>
        <v>1520</v>
      </c>
      <c r="AM13" s="42">
        <f>'分乡镇秋收（反馈） '!L14</f>
        <v>350</v>
      </c>
      <c r="AN13" s="42">
        <f t="shared" si="7"/>
        <v>230.263157894737</v>
      </c>
      <c r="AO13" s="42">
        <f>'分乡镇秋收（反馈） '!N14</f>
        <v>41</v>
      </c>
      <c r="AP13" s="42">
        <f>'分乡镇秋收（反馈） '!O14</f>
        <v>19</v>
      </c>
      <c r="AQ13" s="42">
        <f t="shared" si="13"/>
        <v>463.414634146341</v>
      </c>
      <c r="AR13" s="42">
        <f>'分乡镇秋收（反馈） '!Q14</f>
        <v>267</v>
      </c>
      <c r="AS13" s="42">
        <f>'分乡镇秋收（反馈） '!R14</f>
        <v>36</v>
      </c>
      <c r="AT13" s="42">
        <f t="shared" si="8"/>
        <v>134.831460674157</v>
      </c>
    </row>
    <row r="14" spans="1:46">
      <c r="A14" s="313" t="s">
        <v>41</v>
      </c>
      <c r="B14" s="42">
        <f t="shared" si="9"/>
        <v>11644</v>
      </c>
      <c r="C14" s="42">
        <f t="shared" si="10"/>
        <v>5375</v>
      </c>
      <c r="D14" s="312">
        <f t="shared" si="3"/>
        <v>461.611130195809</v>
      </c>
      <c r="E14" s="311">
        <f>'分乡镇春收（反馈、上报)'!B15</f>
        <v>1900</v>
      </c>
      <c r="F14" s="311">
        <f>'分乡镇春收（反馈、上报)'!C15</f>
        <v>498</v>
      </c>
      <c r="G14" s="42">
        <f t="shared" si="11"/>
        <v>262.105263157895</v>
      </c>
      <c r="H14" s="42">
        <f>'分乡镇春收（反馈、上报)'!E15</f>
        <v>595</v>
      </c>
      <c r="I14" s="42">
        <f>'分乡镇春收（反馈、上报)'!F15</f>
        <v>225</v>
      </c>
      <c r="J14" s="42">
        <f>'分乡镇春收（反馈、上报)'!G15</f>
        <v>378.151260504202</v>
      </c>
      <c r="K14" s="42">
        <f>'分乡镇春收（反馈、上报)'!H15</f>
        <v>1305</v>
      </c>
      <c r="L14" s="42">
        <f>'分乡镇春收（反馈、上报)'!I15</f>
        <v>273</v>
      </c>
      <c r="M14" s="42">
        <f>'分乡镇春收（反馈、上报)'!J15</f>
        <v>209.195402298851</v>
      </c>
      <c r="N14" s="42">
        <f>'分乡镇夏收（反馈）'!B16</f>
        <v>667</v>
      </c>
      <c r="O14" s="42">
        <f>'分乡镇夏收（反馈）'!C16</f>
        <v>310</v>
      </c>
      <c r="P14" s="42">
        <f>'分乡镇夏收（反馈）'!D16</f>
        <v>464.767616191904</v>
      </c>
      <c r="Q14" s="42"/>
      <c r="R14" s="42"/>
      <c r="S14" s="42"/>
      <c r="T14" s="42"/>
      <c r="U14" s="42"/>
      <c r="V14" s="42">
        <f>'分乡镇夏收（反馈）'!H16</f>
        <v>86</v>
      </c>
      <c r="W14" s="42">
        <f>'分乡镇夏收（反馈）'!I16</f>
        <v>54</v>
      </c>
      <c r="X14" s="42">
        <f>'分乡镇夏收（反馈）'!J16</f>
        <v>627.906976744186</v>
      </c>
      <c r="Y14" s="42">
        <f>'分乡镇夏收（反馈）'!K16</f>
        <v>581</v>
      </c>
      <c r="Z14" s="42">
        <f>'分乡镇夏收（反馈）'!L16</f>
        <v>256</v>
      </c>
      <c r="AA14" s="42">
        <f>'分乡镇夏收（反馈）'!M16</f>
        <v>440.619621342513</v>
      </c>
      <c r="AB14" s="42">
        <f t="shared" si="4"/>
        <v>9077</v>
      </c>
      <c r="AC14" s="42">
        <f t="shared" si="5"/>
        <v>4567</v>
      </c>
      <c r="AD14" s="42">
        <f t="shared" si="6"/>
        <v>503.139803899967</v>
      </c>
      <c r="AE14" s="42">
        <f>'分乡镇秋收（反馈） '!E15</f>
        <v>6247</v>
      </c>
      <c r="AF14" s="42">
        <f>'分乡镇秋收（反馈） '!F15</f>
        <v>2667</v>
      </c>
      <c r="AG14" s="42">
        <f>'分乡镇秋收（反馈） '!G15</f>
        <v>426.924923963502</v>
      </c>
      <c r="AH14" s="42">
        <f>'分乡镇秋收（反馈） '!H15</f>
        <v>0</v>
      </c>
      <c r="AI14" s="42"/>
      <c r="AJ14" s="42"/>
      <c r="AK14" s="42"/>
      <c r="AL14" s="42">
        <f>'分乡镇秋收（反馈） '!K15</f>
        <v>2305</v>
      </c>
      <c r="AM14" s="42">
        <f>'分乡镇秋收（反馈） '!L15</f>
        <v>1680</v>
      </c>
      <c r="AN14" s="42">
        <f t="shared" si="7"/>
        <v>728.85032537961</v>
      </c>
      <c r="AO14" s="42">
        <f>'分乡镇秋收（反馈） '!N15</f>
        <v>136</v>
      </c>
      <c r="AP14" s="42">
        <f>'分乡镇秋收（反馈） '!O15</f>
        <v>116</v>
      </c>
      <c r="AQ14" s="42">
        <f t="shared" si="13"/>
        <v>852.941176470588</v>
      </c>
      <c r="AR14" s="42">
        <f>'分乡镇秋收（反馈） '!Q15</f>
        <v>389</v>
      </c>
      <c r="AS14" s="42">
        <f>'分乡镇秋收（反馈） '!R15</f>
        <v>104</v>
      </c>
      <c r="AT14" s="42">
        <f t="shared" si="8"/>
        <v>267.352185089974</v>
      </c>
    </row>
    <row r="15" spans="1:46">
      <c r="A15" s="313" t="s">
        <v>42</v>
      </c>
      <c r="B15" s="42">
        <f t="shared" si="9"/>
        <v>12471</v>
      </c>
      <c r="C15" s="42">
        <f t="shared" si="10"/>
        <v>4543</v>
      </c>
      <c r="D15" s="312">
        <f t="shared" si="3"/>
        <v>364.285141528346</v>
      </c>
      <c r="E15" s="311">
        <f>'分乡镇春收（反馈、上报)'!B16</f>
        <v>1201</v>
      </c>
      <c r="F15" s="311">
        <f>'分乡镇春收（反馈、上报)'!C16</f>
        <v>292</v>
      </c>
      <c r="G15" s="42">
        <f t="shared" si="11"/>
        <v>243.130724396336</v>
      </c>
      <c r="H15" s="42">
        <f>'分乡镇春收（反馈、上报)'!E16</f>
        <v>590</v>
      </c>
      <c r="I15" s="42">
        <f>'分乡镇春收（反馈、上报)'!F16</f>
        <v>180</v>
      </c>
      <c r="J15" s="42">
        <f>'分乡镇春收（反馈、上报)'!G16</f>
        <v>305.084745762712</v>
      </c>
      <c r="K15" s="42">
        <f>'分乡镇春收（反馈、上报)'!H16</f>
        <v>611</v>
      </c>
      <c r="L15" s="42">
        <f>'分乡镇春收（反馈、上报)'!I16</f>
        <v>112</v>
      </c>
      <c r="M15" s="42">
        <f>'分乡镇春收（反馈、上报)'!J16</f>
        <v>183.306055646481</v>
      </c>
      <c r="N15" s="42">
        <f>'分乡镇夏收（反馈）'!B17</f>
        <v>1167</v>
      </c>
      <c r="O15" s="42">
        <f>'分乡镇夏收（反馈）'!C17</f>
        <v>374</v>
      </c>
      <c r="P15" s="42">
        <f>'分乡镇夏收（反馈）'!D17</f>
        <v>320.479862896315</v>
      </c>
      <c r="Q15" s="42">
        <f>'分乡镇夏收（反馈）'!E17</f>
        <v>630</v>
      </c>
      <c r="R15" s="42">
        <f>'分乡镇夏收（反馈）'!F17</f>
        <v>232</v>
      </c>
      <c r="S15" s="42">
        <f>'分乡镇夏收（反馈）'!G17</f>
        <v>368.253968253968</v>
      </c>
      <c r="T15" s="42"/>
      <c r="U15" s="42"/>
      <c r="V15" s="42">
        <f>'分乡镇夏收（反馈）'!H17</f>
        <v>87</v>
      </c>
      <c r="W15" s="42">
        <f>'分乡镇夏收（反馈）'!I17</f>
        <v>45</v>
      </c>
      <c r="X15" s="42">
        <f>'分乡镇夏收（反馈）'!J17</f>
        <v>517.241379310345</v>
      </c>
      <c r="Y15" s="42">
        <f>'分乡镇夏收（反馈）'!K17</f>
        <v>450</v>
      </c>
      <c r="Z15" s="42">
        <f>'分乡镇夏收（反馈）'!L17</f>
        <v>97</v>
      </c>
      <c r="AA15" s="42">
        <f>'分乡镇夏收（反馈）'!M17</f>
        <v>215.555555555556</v>
      </c>
      <c r="AB15" s="42">
        <f t="shared" si="4"/>
        <v>10103</v>
      </c>
      <c r="AC15" s="42">
        <f t="shared" si="5"/>
        <v>3877</v>
      </c>
      <c r="AD15" s="42">
        <f t="shared" si="6"/>
        <v>383.747401761853</v>
      </c>
      <c r="AE15" s="42">
        <f>'分乡镇秋收（反馈） '!E16</f>
        <v>3666</v>
      </c>
      <c r="AF15" s="42">
        <f>'分乡镇秋收（反馈） '!F16</f>
        <v>1607</v>
      </c>
      <c r="AG15" s="42">
        <f>'分乡镇秋收（反馈） '!G16</f>
        <v>438.35242771413</v>
      </c>
      <c r="AH15" s="42">
        <f>'分乡镇秋收（反馈） '!H16</f>
        <v>4432</v>
      </c>
      <c r="AI15" s="42">
        <f>'分乡镇秋收（反馈） '!I16</f>
        <v>1872</v>
      </c>
      <c r="AJ15" s="42"/>
      <c r="AK15" s="42">
        <f t="shared" si="12"/>
        <v>422.382671480144</v>
      </c>
      <c r="AL15" s="42">
        <f>'分乡镇秋收（反馈） '!K16</f>
        <v>1525</v>
      </c>
      <c r="AM15" s="42">
        <f>'分乡镇秋收（反馈） '!L16</f>
        <v>265</v>
      </c>
      <c r="AN15" s="42">
        <f t="shared" si="7"/>
        <v>173.770491803279</v>
      </c>
      <c r="AO15" s="42">
        <f>'分乡镇秋收（反馈） '!N16</f>
        <v>112</v>
      </c>
      <c r="AP15" s="42">
        <f>'分乡镇秋收（反馈） '!O16</f>
        <v>46</v>
      </c>
      <c r="AQ15" s="42">
        <f t="shared" si="13"/>
        <v>410.714285714286</v>
      </c>
      <c r="AR15" s="42">
        <f>'分乡镇秋收（反馈） '!Q16</f>
        <v>368</v>
      </c>
      <c r="AS15" s="42">
        <f>'分乡镇秋收（反馈） '!R16</f>
        <v>87</v>
      </c>
      <c r="AT15" s="42">
        <f t="shared" si="8"/>
        <v>236.413043478261</v>
      </c>
    </row>
    <row r="16" spans="1:46">
      <c r="A16" s="313" t="s">
        <v>43</v>
      </c>
      <c r="B16" s="42">
        <f t="shared" si="9"/>
        <v>4276</v>
      </c>
      <c r="C16" s="42">
        <f t="shared" si="10"/>
        <v>1929</v>
      </c>
      <c r="D16" s="312">
        <f t="shared" si="3"/>
        <v>451.122544434051</v>
      </c>
      <c r="E16" s="311">
        <f>'分乡镇春收（反馈、上报)'!B17</f>
        <v>1000</v>
      </c>
      <c r="F16" s="311">
        <f>'分乡镇春收（反馈、上报)'!C17</f>
        <v>254</v>
      </c>
      <c r="G16" s="42">
        <f t="shared" si="11"/>
        <v>254</v>
      </c>
      <c r="H16" s="42">
        <f>'分乡镇春收（反馈、上报)'!E17</f>
        <v>750</v>
      </c>
      <c r="I16" s="42">
        <f>'分乡镇春收（反馈、上报)'!F17</f>
        <v>214</v>
      </c>
      <c r="J16" s="42">
        <f>'分乡镇春收（反馈、上报)'!G17</f>
        <v>285.333333333333</v>
      </c>
      <c r="K16" s="42">
        <f>'分乡镇春收（反馈、上报)'!H17</f>
        <v>250</v>
      </c>
      <c r="L16" s="42">
        <f>'分乡镇春收（反馈、上报)'!I17</f>
        <v>40</v>
      </c>
      <c r="M16" s="42">
        <f>'分乡镇春收（反馈、上报)'!J17</f>
        <v>160</v>
      </c>
      <c r="N16" s="42">
        <f>'分乡镇夏收（反馈）'!B18</f>
        <v>389</v>
      </c>
      <c r="O16" s="42">
        <f>'分乡镇夏收（反馈）'!C18</f>
        <v>106</v>
      </c>
      <c r="P16" s="42">
        <f>'分乡镇夏收（反馈）'!D18</f>
        <v>272.493573264781</v>
      </c>
      <c r="Q16" s="42">
        <f>'分乡镇夏收（反馈）'!E18</f>
        <v>246</v>
      </c>
      <c r="R16" s="42">
        <f>'分乡镇夏收（反馈）'!F18</f>
        <v>84</v>
      </c>
      <c r="S16" s="42">
        <f>'分乡镇夏收（反馈）'!G18</f>
        <v>341.463414634146</v>
      </c>
      <c r="T16" s="42"/>
      <c r="U16" s="42"/>
      <c r="V16" s="42">
        <f>'分乡镇夏收（反馈）'!H18</f>
        <v>21</v>
      </c>
      <c r="W16" s="42">
        <f>'分乡镇夏收（反馈）'!I18</f>
        <v>10</v>
      </c>
      <c r="X16" s="42">
        <f>'分乡镇夏收（反馈）'!J18</f>
        <v>476.190476190476</v>
      </c>
      <c r="Y16" s="42">
        <f>'分乡镇夏收（反馈）'!K18</f>
        <v>122</v>
      </c>
      <c r="Z16" s="42">
        <f>'分乡镇夏收（反馈）'!L18</f>
        <v>12</v>
      </c>
      <c r="AA16" s="42">
        <f>'分乡镇夏收（反馈）'!M18</f>
        <v>98.3606557377049</v>
      </c>
      <c r="AB16" s="42">
        <f t="shared" si="4"/>
        <v>2887</v>
      </c>
      <c r="AC16" s="42">
        <f t="shared" si="5"/>
        <v>1569</v>
      </c>
      <c r="AD16" s="42">
        <f t="shared" si="6"/>
        <v>543.470730862487</v>
      </c>
      <c r="AE16" s="42">
        <f>'分乡镇秋收（反馈） '!E17</f>
        <v>1873</v>
      </c>
      <c r="AF16" s="42">
        <f>'分乡镇秋收（反馈） '!F17</f>
        <v>1170</v>
      </c>
      <c r="AG16" s="42">
        <f>'分乡镇秋收（反馈） '!G17</f>
        <v>624.666310731447</v>
      </c>
      <c r="AH16" s="42">
        <f>'分乡镇秋收（反馈） '!H17</f>
        <v>718</v>
      </c>
      <c r="AI16" s="42">
        <f>'分乡镇秋收（反馈） '!I17</f>
        <v>380</v>
      </c>
      <c r="AJ16" s="42"/>
      <c r="AK16" s="42">
        <f t="shared" si="12"/>
        <v>529.24791086351</v>
      </c>
      <c r="AL16" s="42">
        <f>'分乡镇秋收（反馈） '!K17</f>
        <v>250</v>
      </c>
      <c r="AM16" s="42">
        <f>'分乡镇秋收（反馈） '!L17</f>
        <v>15</v>
      </c>
      <c r="AN16" s="42">
        <f t="shared" si="7"/>
        <v>60</v>
      </c>
      <c r="AO16" s="42">
        <f>'分乡镇秋收（反馈） '!N17</f>
        <v>20</v>
      </c>
      <c r="AP16" s="42">
        <f>'分乡镇秋收（反馈） '!O17</f>
        <v>3</v>
      </c>
      <c r="AQ16" s="42">
        <f t="shared" si="13"/>
        <v>150</v>
      </c>
      <c r="AR16" s="42">
        <f>'分乡镇秋收（反馈） '!Q17</f>
        <v>26</v>
      </c>
      <c r="AS16" s="42">
        <f>'分乡镇秋收（反馈） '!R17</f>
        <v>1</v>
      </c>
      <c r="AT16" s="42">
        <f t="shared" si="8"/>
        <v>38.4615384615385</v>
      </c>
    </row>
    <row r="17" spans="1:46">
      <c r="A17" s="313" t="s">
        <v>44</v>
      </c>
      <c r="B17" s="42">
        <f t="shared" si="9"/>
        <v>10466</v>
      </c>
      <c r="C17" s="42">
        <f t="shared" si="10"/>
        <v>3762</v>
      </c>
      <c r="D17" s="312">
        <f t="shared" si="3"/>
        <v>359.449646474298</v>
      </c>
      <c r="E17" s="311">
        <f>'分乡镇春收（反馈、上报)'!B18</f>
        <v>477</v>
      </c>
      <c r="F17" s="311">
        <f>'分乡镇春收（反馈、上报)'!C18</f>
        <v>114</v>
      </c>
      <c r="G17" s="42">
        <f t="shared" si="11"/>
        <v>238.993710691824</v>
      </c>
      <c r="H17" s="42">
        <f>'分乡镇春收（反馈、上报)'!E18</f>
        <v>477</v>
      </c>
      <c r="I17" s="42">
        <f>'分乡镇春收（反馈、上报)'!F18</f>
        <v>114</v>
      </c>
      <c r="J17" s="42">
        <f>'分乡镇春收（反馈、上报)'!G18</f>
        <v>238.993710691824</v>
      </c>
      <c r="K17" s="42"/>
      <c r="L17" s="42"/>
      <c r="M17" s="42"/>
      <c r="N17" s="42">
        <f>'分乡镇夏收（反馈）'!B19</f>
        <v>1234</v>
      </c>
      <c r="O17" s="42">
        <f>'分乡镇夏收（反馈）'!C19</f>
        <v>375</v>
      </c>
      <c r="P17" s="42">
        <f>'分乡镇夏收（反馈）'!D19</f>
        <v>303.889789303079</v>
      </c>
      <c r="Q17" s="42">
        <f>'分乡镇夏收（反馈）'!E19</f>
        <v>690</v>
      </c>
      <c r="R17" s="42">
        <f>'分乡镇夏收（反馈）'!F19</f>
        <v>250</v>
      </c>
      <c r="S17" s="42">
        <f>'分乡镇夏收（反馈）'!G19</f>
        <v>362.31884057971</v>
      </c>
      <c r="T17" s="42"/>
      <c r="U17" s="42"/>
      <c r="V17" s="42">
        <f>'分乡镇夏收（反馈）'!H19</f>
        <v>114</v>
      </c>
      <c r="W17" s="42">
        <f>'分乡镇夏收（反馈）'!I19</f>
        <v>57</v>
      </c>
      <c r="X17" s="42">
        <f>'分乡镇夏收（反馈）'!J19</f>
        <v>500</v>
      </c>
      <c r="Y17" s="42">
        <f>'分乡镇夏收（反馈）'!K19</f>
        <v>430</v>
      </c>
      <c r="Z17" s="42">
        <f>'分乡镇夏收（反馈）'!L19</f>
        <v>68</v>
      </c>
      <c r="AA17" s="42">
        <f>'分乡镇夏收（反馈）'!M19</f>
        <v>158.139534883721</v>
      </c>
      <c r="AB17" s="42">
        <f t="shared" si="4"/>
        <v>8755</v>
      </c>
      <c r="AC17" s="42">
        <f t="shared" si="5"/>
        <v>3273</v>
      </c>
      <c r="AD17" s="42">
        <f t="shared" si="6"/>
        <v>373.84351798972</v>
      </c>
      <c r="AE17" s="42">
        <f>'分乡镇秋收（反馈） '!E18</f>
        <v>3029</v>
      </c>
      <c r="AF17" s="42">
        <f>'分乡镇秋收（反馈） '!F18</f>
        <v>1148</v>
      </c>
      <c r="AG17" s="42">
        <f>'分乡镇秋收（反馈） '!G18</f>
        <v>379.002971277649</v>
      </c>
      <c r="AH17" s="42">
        <f>'分乡镇秋收（反馈） '!H18</f>
        <v>4068</v>
      </c>
      <c r="AI17" s="42">
        <f>'分乡镇秋收（反馈） '!I18</f>
        <v>1610</v>
      </c>
      <c r="AJ17" s="42"/>
      <c r="AK17" s="42">
        <f t="shared" si="12"/>
        <v>395.771878072763</v>
      </c>
      <c r="AL17" s="42">
        <f>'分乡镇秋收（反馈） '!K18</f>
        <v>1255</v>
      </c>
      <c r="AM17" s="42">
        <f>'分乡镇秋收（反馈） '!L18</f>
        <v>465</v>
      </c>
      <c r="AN17" s="42">
        <f t="shared" si="7"/>
        <v>370.517928286853</v>
      </c>
      <c r="AO17" s="42"/>
      <c r="AP17" s="42"/>
      <c r="AQ17" s="42"/>
      <c r="AR17" s="42">
        <f>'分乡镇秋收（反馈） '!Q18</f>
        <v>403</v>
      </c>
      <c r="AS17" s="42">
        <f>'分乡镇秋收（反馈） '!R18</f>
        <v>50</v>
      </c>
      <c r="AT17" s="42">
        <f t="shared" si="8"/>
        <v>124.069478908189</v>
      </c>
    </row>
    <row r="18" spans="1:46">
      <c r="A18" s="313" t="s">
        <v>45</v>
      </c>
      <c r="B18" s="42">
        <f t="shared" si="9"/>
        <v>13966</v>
      </c>
      <c r="C18" s="42">
        <f t="shared" si="10"/>
        <v>4280</v>
      </c>
      <c r="D18" s="312">
        <f t="shared" si="3"/>
        <v>306.458542173851</v>
      </c>
      <c r="E18" s="311">
        <f>'分乡镇春收（反馈、上报)'!B19</f>
        <v>602</v>
      </c>
      <c r="F18" s="311">
        <f>'分乡镇春收（反馈、上报)'!C19</f>
        <v>154</v>
      </c>
      <c r="G18" s="42">
        <f t="shared" si="11"/>
        <v>255.813953488372</v>
      </c>
      <c r="H18" s="42">
        <f>'分乡镇春收（反馈、上报)'!E19</f>
        <v>602</v>
      </c>
      <c r="I18" s="42">
        <f>'分乡镇春收（反馈、上报)'!F19</f>
        <v>154</v>
      </c>
      <c r="J18" s="42">
        <f>'分乡镇春收（反馈、上报)'!G19</f>
        <v>255.813953488372</v>
      </c>
      <c r="K18" s="42"/>
      <c r="L18" s="42"/>
      <c r="M18" s="42"/>
      <c r="N18" s="42">
        <f>'分乡镇夏收（反馈）'!B20</f>
        <v>1466</v>
      </c>
      <c r="O18" s="42">
        <f>'分乡镇夏收（反馈）'!C20</f>
        <v>439</v>
      </c>
      <c r="P18" s="42">
        <f>'分乡镇夏收（反馈）'!D20</f>
        <v>299.454297407913</v>
      </c>
      <c r="Q18" s="42">
        <f>'分乡镇夏收（反馈）'!E20</f>
        <v>640</v>
      </c>
      <c r="R18" s="42">
        <f>'分乡镇夏收（反馈）'!F20</f>
        <v>235</v>
      </c>
      <c r="S18" s="42">
        <f>'分乡镇夏收（反馈）'!G20</f>
        <v>367.1875</v>
      </c>
      <c r="T18" s="42"/>
      <c r="U18" s="42"/>
      <c r="V18" s="42">
        <f>'分乡镇夏收（反馈）'!H20</f>
        <v>53</v>
      </c>
      <c r="W18" s="42">
        <f>'分乡镇夏收（反馈）'!I20</f>
        <v>31</v>
      </c>
      <c r="X18" s="42">
        <f>'分乡镇夏收（反馈）'!J20</f>
        <v>584.905660377358</v>
      </c>
      <c r="Y18" s="42">
        <f>'分乡镇夏收（反馈）'!K20</f>
        <v>773</v>
      </c>
      <c r="Z18" s="42">
        <f>'分乡镇夏收（反馈）'!L20</f>
        <v>173</v>
      </c>
      <c r="AA18" s="42">
        <f>'分乡镇夏收（反馈）'!M20</f>
        <v>223.803363518758</v>
      </c>
      <c r="AB18" s="42">
        <f t="shared" si="4"/>
        <v>11898</v>
      </c>
      <c r="AC18" s="42">
        <f t="shared" si="5"/>
        <v>3687</v>
      </c>
      <c r="AD18" s="42">
        <f t="shared" si="6"/>
        <v>309.88401412002</v>
      </c>
      <c r="AE18" s="42">
        <f>'分乡镇秋收（反馈） '!E19</f>
        <v>4663</v>
      </c>
      <c r="AF18" s="42">
        <f>'分乡镇秋收（反馈） '!F19</f>
        <v>1787</v>
      </c>
      <c r="AG18" s="42">
        <f>'分乡镇秋收（反馈） '!G19</f>
        <v>383.229680463221</v>
      </c>
      <c r="AH18" s="42">
        <f>'分乡镇秋收（反馈） '!H19</f>
        <v>2775</v>
      </c>
      <c r="AI18" s="42">
        <f>'分乡镇秋收（反馈） '!I19</f>
        <v>906</v>
      </c>
      <c r="AJ18" s="42"/>
      <c r="AK18" s="42">
        <f t="shared" si="12"/>
        <v>326.486486486486</v>
      </c>
      <c r="AL18" s="42">
        <f>'分乡镇秋收（反馈） '!K19</f>
        <v>3706</v>
      </c>
      <c r="AM18" s="42">
        <f>'分乡镇秋收（反馈） '!L19</f>
        <v>870</v>
      </c>
      <c r="AN18" s="42">
        <f t="shared" si="7"/>
        <v>234.754452239611</v>
      </c>
      <c r="AO18" s="42">
        <f>'分乡镇秋收（反馈） '!N19</f>
        <v>97</v>
      </c>
      <c r="AP18" s="42">
        <f>'分乡镇秋收（反馈） '!O19</f>
        <v>26</v>
      </c>
      <c r="AQ18" s="42">
        <f t="shared" si="13"/>
        <v>268.041237113402</v>
      </c>
      <c r="AR18" s="42">
        <f>'分乡镇秋收（反馈） '!Q19</f>
        <v>657</v>
      </c>
      <c r="AS18" s="42">
        <f>'分乡镇秋收（反馈） '!R19</f>
        <v>98</v>
      </c>
      <c r="AT18" s="42">
        <f t="shared" si="8"/>
        <v>149.162861491629</v>
      </c>
    </row>
    <row r="19" spans="1:46">
      <c r="A19" s="313" t="s">
        <v>46</v>
      </c>
      <c r="B19" s="42">
        <f t="shared" si="9"/>
        <v>5434</v>
      </c>
      <c r="C19" s="42">
        <f t="shared" si="10"/>
        <v>1832</v>
      </c>
      <c r="D19" s="312">
        <f t="shared" si="3"/>
        <v>337.136547662863</v>
      </c>
      <c r="E19" s="311">
        <f>'分乡镇春收（反馈、上报)'!B20</f>
        <v>216</v>
      </c>
      <c r="F19" s="311">
        <f>'分乡镇春收（反馈、上报)'!C20</f>
        <v>64</v>
      </c>
      <c r="G19" s="42">
        <f t="shared" si="11"/>
        <v>296.296296296296</v>
      </c>
      <c r="H19" s="42">
        <f>'分乡镇春收（反馈、上报)'!E20</f>
        <v>216</v>
      </c>
      <c r="I19" s="42">
        <f>'分乡镇春收（反馈、上报)'!F20</f>
        <v>64</v>
      </c>
      <c r="J19" s="42">
        <f>'分乡镇春收（反馈、上报)'!G20</f>
        <v>296.296296296296</v>
      </c>
      <c r="K19" s="42"/>
      <c r="L19" s="42"/>
      <c r="M19" s="42"/>
      <c r="N19" s="42">
        <f>'分乡镇夏收（反馈）'!B21</f>
        <v>205</v>
      </c>
      <c r="O19" s="42">
        <f>'分乡镇夏收（反馈）'!C21</f>
        <v>41</v>
      </c>
      <c r="P19" s="42">
        <f>'分乡镇夏收（反馈）'!D21</f>
        <v>200</v>
      </c>
      <c r="Q19" s="42"/>
      <c r="R19" s="42"/>
      <c r="S19" s="42"/>
      <c r="T19" s="42"/>
      <c r="U19" s="42"/>
      <c r="V19" s="42">
        <f>'分乡镇夏收（反馈）'!H21</f>
        <v>33</v>
      </c>
      <c r="W19" s="42">
        <f>'分乡镇夏收（反馈）'!I21</f>
        <v>17</v>
      </c>
      <c r="X19" s="42">
        <f>'分乡镇夏收（反馈）'!J21</f>
        <v>515.151515151515</v>
      </c>
      <c r="Y19" s="42">
        <f>'分乡镇夏收（反馈）'!K21</f>
        <v>172</v>
      </c>
      <c r="Z19" s="42">
        <f>'分乡镇夏收（反馈）'!L21</f>
        <v>24</v>
      </c>
      <c r="AA19" s="42">
        <f>'分乡镇夏收（反馈）'!M21</f>
        <v>139.53488372093</v>
      </c>
      <c r="AB19" s="42">
        <f t="shared" si="4"/>
        <v>5013</v>
      </c>
      <c r="AC19" s="42">
        <f t="shared" si="5"/>
        <v>1727</v>
      </c>
      <c r="AD19" s="42">
        <f t="shared" si="6"/>
        <v>344.504288848993</v>
      </c>
      <c r="AE19" s="42">
        <f>'分乡镇秋收（反馈） '!E20</f>
        <v>4030</v>
      </c>
      <c r="AF19" s="42">
        <f>'分乡镇秋收（反馈） '!F20</f>
        <v>1563</v>
      </c>
      <c r="AG19" s="42">
        <f>'分乡镇秋收（反馈） '!G20</f>
        <v>387.841191066998</v>
      </c>
      <c r="AH19" s="42">
        <f>'分乡镇秋收（反馈） '!H20</f>
        <v>0</v>
      </c>
      <c r="AI19" s="42"/>
      <c r="AJ19" s="42"/>
      <c r="AK19" s="42"/>
      <c r="AL19" s="42">
        <f>'分乡镇秋收（反馈） '!K20</f>
        <v>465</v>
      </c>
      <c r="AM19" s="42">
        <f>'分乡镇秋收（反馈） '!L20</f>
        <v>67</v>
      </c>
      <c r="AN19" s="42">
        <f t="shared" si="7"/>
        <v>144.086021505376</v>
      </c>
      <c r="AO19" s="42"/>
      <c r="AP19" s="42"/>
      <c r="AQ19" s="42"/>
      <c r="AR19" s="42">
        <f>'分乡镇秋收（反馈） '!Q20</f>
        <v>518</v>
      </c>
      <c r="AS19" s="42">
        <f>'分乡镇秋收（反馈） '!R20</f>
        <v>97</v>
      </c>
      <c r="AT19" s="42">
        <f t="shared" si="8"/>
        <v>187.258687258687</v>
      </c>
    </row>
    <row r="20" spans="1:46">
      <c r="A20" s="313" t="s">
        <v>47</v>
      </c>
      <c r="B20" s="42">
        <f t="shared" si="9"/>
        <v>7876</v>
      </c>
      <c r="C20" s="42">
        <f t="shared" si="10"/>
        <v>3116</v>
      </c>
      <c r="D20" s="312">
        <f t="shared" si="3"/>
        <v>395.632300660234</v>
      </c>
      <c r="E20" s="311">
        <f>'分乡镇春收（反馈、上报)'!B21</f>
        <v>460</v>
      </c>
      <c r="F20" s="311">
        <f>'分乡镇春收（反馈、上报)'!C21</f>
        <v>108</v>
      </c>
      <c r="G20" s="42">
        <f t="shared" si="11"/>
        <v>234.782608695652</v>
      </c>
      <c r="H20" s="42">
        <f>'分乡镇春收（反馈、上报)'!E21</f>
        <v>460</v>
      </c>
      <c r="I20" s="42">
        <f>'分乡镇春收（反馈、上报)'!F21</f>
        <v>108</v>
      </c>
      <c r="J20" s="42">
        <f>'分乡镇春收（反馈、上报)'!G21</f>
        <v>234.782608695652</v>
      </c>
      <c r="K20" s="42"/>
      <c r="L20" s="42"/>
      <c r="M20" s="42"/>
      <c r="N20" s="42">
        <f>'分乡镇夏收（反馈）'!B22</f>
        <v>35</v>
      </c>
      <c r="O20" s="42">
        <f>'分乡镇夏收（反馈）'!C22</f>
        <v>9</v>
      </c>
      <c r="P20" s="42">
        <f>'分乡镇夏收（反馈）'!D22</f>
        <v>257.142857142857</v>
      </c>
      <c r="Q20" s="42"/>
      <c r="R20" s="42"/>
      <c r="S20" s="42"/>
      <c r="T20" s="42"/>
      <c r="U20" s="42"/>
      <c r="V20" s="42">
        <f>'分乡镇夏收（反馈）'!H22</f>
        <v>10</v>
      </c>
      <c r="W20" s="42">
        <f>'分乡镇夏收（反馈）'!I22</f>
        <v>4</v>
      </c>
      <c r="X20" s="42">
        <f>'分乡镇夏收（反馈）'!J22</f>
        <v>400</v>
      </c>
      <c r="Y20" s="42">
        <f>'分乡镇夏收（反馈）'!K22</f>
        <v>25</v>
      </c>
      <c r="Z20" s="42">
        <f>'分乡镇夏收（反馈）'!L22</f>
        <v>5</v>
      </c>
      <c r="AA20" s="42">
        <f>'分乡镇夏收（反馈）'!M22</f>
        <v>200</v>
      </c>
      <c r="AB20" s="42">
        <f t="shared" si="4"/>
        <v>7381</v>
      </c>
      <c r="AC20" s="42">
        <f t="shared" si="5"/>
        <v>2999</v>
      </c>
      <c r="AD20" s="42">
        <f t="shared" si="6"/>
        <v>406.313507654789</v>
      </c>
      <c r="AE20" s="42">
        <f>'分乡镇秋收（反馈） '!E21</f>
        <v>6692</v>
      </c>
      <c r="AF20" s="42">
        <f>'分乡镇秋收（反馈） '!F21</f>
        <v>2832</v>
      </c>
      <c r="AG20" s="42">
        <f>'分乡镇秋收（反馈） '!G21</f>
        <v>423.191870890616</v>
      </c>
      <c r="AH20" s="42">
        <f>'分乡镇秋收（反馈） '!H21</f>
        <v>0</v>
      </c>
      <c r="AI20" s="42"/>
      <c r="AJ20" s="42"/>
      <c r="AK20" s="42"/>
      <c r="AL20" s="42">
        <f>'分乡镇秋收（反馈） '!K21</f>
        <v>350</v>
      </c>
      <c r="AM20" s="42">
        <f>'分乡镇秋收（反馈） '!L21</f>
        <v>88</v>
      </c>
      <c r="AN20" s="42">
        <f t="shared" si="7"/>
        <v>251.428571428571</v>
      </c>
      <c r="AO20" s="42"/>
      <c r="AP20" s="42"/>
      <c r="AQ20" s="42"/>
      <c r="AR20" s="42">
        <f>'分乡镇秋收（反馈） '!Q21</f>
        <v>339</v>
      </c>
      <c r="AS20" s="42">
        <f>'分乡镇秋收（反馈） '!R21</f>
        <v>79</v>
      </c>
      <c r="AT20" s="42">
        <f t="shared" si="8"/>
        <v>233.038348082596</v>
      </c>
    </row>
    <row r="21" spans="1:46">
      <c r="A21" s="313" t="s">
        <v>48</v>
      </c>
      <c r="B21" s="42">
        <f t="shared" si="9"/>
        <v>12825</v>
      </c>
      <c r="C21" s="42">
        <f t="shared" si="10"/>
        <v>5695</v>
      </c>
      <c r="D21" s="312">
        <f t="shared" si="3"/>
        <v>444.054580896686</v>
      </c>
      <c r="E21" s="311">
        <f>'分乡镇春收（反馈、上报)'!B22</f>
        <v>2235</v>
      </c>
      <c r="F21" s="311">
        <f>'分乡镇春收（反馈、上报)'!C22</f>
        <v>792</v>
      </c>
      <c r="G21" s="42">
        <f t="shared" si="11"/>
        <v>354.362416107383</v>
      </c>
      <c r="H21" s="42">
        <f>'分乡镇春收（反馈、上报)'!E22</f>
        <v>2235</v>
      </c>
      <c r="I21" s="42">
        <f>'分乡镇春收（反馈、上报)'!F22</f>
        <v>792</v>
      </c>
      <c r="J21" s="42">
        <f>'分乡镇春收（反馈、上报)'!G22</f>
        <v>354.362416107383</v>
      </c>
      <c r="K21" s="42"/>
      <c r="L21" s="42"/>
      <c r="M21" s="42"/>
      <c r="N21" s="42">
        <f>'分乡镇夏收（反馈）'!B23</f>
        <v>888</v>
      </c>
      <c r="O21" s="42">
        <f>'分乡镇夏收（反馈）'!C23</f>
        <v>340</v>
      </c>
      <c r="P21" s="42">
        <f>'分乡镇夏收（反馈）'!D23</f>
        <v>382.882882882883</v>
      </c>
      <c r="Q21" s="42">
        <f>'分乡镇夏收（反馈）'!E23</f>
        <v>80</v>
      </c>
      <c r="R21" s="42">
        <f>'分乡镇夏收（反馈）'!F23</f>
        <v>28</v>
      </c>
      <c r="S21" s="42">
        <f>'分乡镇夏收（反馈）'!G23</f>
        <v>350</v>
      </c>
      <c r="T21" s="42"/>
      <c r="U21" s="42"/>
      <c r="V21" s="42">
        <f>'分乡镇夏收（反馈）'!H23</f>
        <v>90</v>
      </c>
      <c r="W21" s="42">
        <f>'分乡镇夏收（反馈）'!I23</f>
        <v>59</v>
      </c>
      <c r="X21" s="42">
        <f>'分乡镇夏收（反馈）'!J23</f>
        <v>655.555555555556</v>
      </c>
      <c r="Y21" s="42">
        <f>'分乡镇夏收（反馈）'!K23</f>
        <v>718</v>
      </c>
      <c r="Z21" s="42">
        <f>'分乡镇夏收（反馈）'!L23</f>
        <v>253</v>
      </c>
      <c r="AA21" s="42">
        <f>'分乡镇夏收（反馈）'!M23</f>
        <v>352.367688022284</v>
      </c>
      <c r="AB21" s="42">
        <f t="shared" si="4"/>
        <v>9702</v>
      </c>
      <c r="AC21" s="42">
        <f t="shared" si="5"/>
        <v>4563</v>
      </c>
      <c r="AD21" s="42">
        <f t="shared" si="6"/>
        <v>470.315398886827</v>
      </c>
      <c r="AE21" s="42">
        <f>'分乡镇秋收（反馈） '!E22</f>
        <v>6256</v>
      </c>
      <c r="AF21" s="42">
        <f>'分乡镇秋收（反馈） '!F22</f>
        <v>2909</v>
      </c>
      <c r="AG21" s="42">
        <f>'分乡镇秋收（反馈） '!G22</f>
        <v>464.993606138107</v>
      </c>
      <c r="AH21" s="42">
        <f>'分乡镇秋收（反馈） '!H22</f>
        <v>160</v>
      </c>
      <c r="AI21" s="42">
        <f>'分乡镇秋收（反馈） '!I22</f>
        <v>67</v>
      </c>
      <c r="AJ21" s="42"/>
      <c r="AK21" s="42">
        <f t="shared" si="12"/>
        <v>418.75</v>
      </c>
      <c r="AL21" s="42">
        <f>'分乡镇秋收（反馈） '!K22</f>
        <v>2750</v>
      </c>
      <c r="AM21" s="42">
        <f>'分乡镇秋收（反馈） '!L22</f>
        <v>1430</v>
      </c>
      <c r="AN21" s="42">
        <f t="shared" si="7"/>
        <v>520</v>
      </c>
      <c r="AO21" s="42">
        <f>'分乡镇秋收（反馈） '!N22</f>
        <v>35</v>
      </c>
      <c r="AP21" s="42">
        <f>'分乡镇秋收（反馈） '!O22</f>
        <v>27</v>
      </c>
      <c r="AQ21" s="42">
        <f t="shared" si="13"/>
        <v>771.428571428571</v>
      </c>
      <c r="AR21" s="42">
        <f>'分乡镇秋收（反馈） '!Q22</f>
        <v>501</v>
      </c>
      <c r="AS21" s="42">
        <f>'分乡镇秋收（反馈） '!R22</f>
        <v>130</v>
      </c>
      <c r="AT21" s="42">
        <f t="shared" si="8"/>
        <v>259.481037924152</v>
      </c>
    </row>
    <row r="22" spans="1:46">
      <c r="A22" s="313" t="s">
        <v>49</v>
      </c>
      <c r="B22" s="42">
        <f t="shared" si="9"/>
        <v>16429</v>
      </c>
      <c r="C22" s="42">
        <f t="shared" si="10"/>
        <v>5628</v>
      </c>
      <c r="D22" s="312">
        <f t="shared" si="3"/>
        <v>342.564976565829</v>
      </c>
      <c r="E22" s="311">
        <f>'分乡镇春收（反馈、上报)'!B23</f>
        <v>2811</v>
      </c>
      <c r="F22" s="311">
        <f>'分乡镇春收（反馈、上报)'!C23</f>
        <v>676</v>
      </c>
      <c r="G22" s="42">
        <f t="shared" si="11"/>
        <v>240.48381358947</v>
      </c>
      <c r="H22" s="42">
        <f>'分乡镇春收（反馈、上报)'!E23</f>
        <v>2811</v>
      </c>
      <c r="I22" s="42">
        <f>'分乡镇春收（反馈、上报)'!F23</f>
        <v>676</v>
      </c>
      <c r="J22" s="42">
        <f>'分乡镇春收（反馈、上报)'!G23</f>
        <v>240.48381358947</v>
      </c>
      <c r="K22" s="42"/>
      <c r="L22" s="42"/>
      <c r="M22" s="42"/>
      <c r="N22" s="42">
        <f>'分乡镇夏收（反馈）'!B24</f>
        <v>310</v>
      </c>
      <c r="O22" s="42">
        <f>'分乡镇夏收（反馈）'!C24</f>
        <v>105</v>
      </c>
      <c r="P22" s="42">
        <f>'分乡镇夏收（反馈）'!D24</f>
        <v>338.709677419355</v>
      </c>
      <c r="Q22" s="42"/>
      <c r="R22" s="42"/>
      <c r="S22" s="42"/>
      <c r="T22" s="42"/>
      <c r="U22" s="42"/>
      <c r="V22" s="42">
        <f>'分乡镇夏收（反馈）'!H24</f>
        <v>105</v>
      </c>
      <c r="W22" s="42">
        <f>'分乡镇夏收（反馈）'!I24</f>
        <v>63</v>
      </c>
      <c r="X22" s="42">
        <f>'分乡镇夏收（反馈）'!J24</f>
        <v>600</v>
      </c>
      <c r="Y22" s="42">
        <f>'分乡镇夏收（反馈）'!K24</f>
        <v>205</v>
      </c>
      <c r="Z22" s="42">
        <f>'分乡镇夏收（反馈）'!L24</f>
        <v>42</v>
      </c>
      <c r="AA22" s="42">
        <f>'分乡镇夏收（反馈）'!M24</f>
        <v>204.878048780488</v>
      </c>
      <c r="AB22" s="42">
        <f t="shared" si="4"/>
        <v>13308</v>
      </c>
      <c r="AC22" s="42">
        <f t="shared" si="5"/>
        <v>4847</v>
      </c>
      <c r="AD22" s="42">
        <f t="shared" si="6"/>
        <v>364.217012323414</v>
      </c>
      <c r="AE22" s="42">
        <f>'分乡镇秋收（反馈） '!E23</f>
        <v>9720</v>
      </c>
      <c r="AF22" s="42">
        <f>'分乡镇秋收（反馈） '!F23</f>
        <v>3880</v>
      </c>
      <c r="AG22" s="42">
        <f>'分乡镇秋收（反馈） '!G23</f>
        <v>399.17695473251</v>
      </c>
      <c r="AH22" s="42">
        <f>'分乡镇秋收（反馈） '!H23</f>
        <v>0</v>
      </c>
      <c r="AI22" s="42"/>
      <c r="AJ22" s="42"/>
      <c r="AK22" s="42"/>
      <c r="AL22" s="42">
        <f>'分乡镇秋收（反馈） '!K23</f>
        <v>2910</v>
      </c>
      <c r="AM22" s="42">
        <f>'分乡镇秋收（反馈） '!L23</f>
        <v>826</v>
      </c>
      <c r="AN22" s="42">
        <f t="shared" si="7"/>
        <v>283.848797250859</v>
      </c>
      <c r="AO22" s="42">
        <f>'分乡镇秋收（反馈） '!N23</f>
        <v>98</v>
      </c>
      <c r="AP22" s="42">
        <f>'分乡镇秋收（反馈） '!O23</f>
        <v>64</v>
      </c>
      <c r="AQ22" s="42">
        <f t="shared" si="13"/>
        <v>653.061224489796</v>
      </c>
      <c r="AR22" s="42">
        <f>'分乡镇秋收（反馈） '!Q23</f>
        <v>580</v>
      </c>
      <c r="AS22" s="42">
        <f>'分乡镇秋收（反馈） '!R23</f>
        <v>77</v>
      </c>
      <c r="AT22" s="42">
        <f t="shared" si="8"/>
        <v>132.758620689655</v>
      </c>
    </row>
  </sheetData>
  <mergeCells count="20">
    <mergeCell ref="A1:AF1"/>
    <mergeCell ref="H3:M3"/>
    <mergeCell ref="Q3:AA3"/>
    <mergeCell ref="AE3:AS3"/>
    <mergeCell ref="H4:J4"/>
    <mergeCell ref="K4:M4"/>
    <mergeCell ref="Q4:S4"/>
    <mergeCell ref="T4:U4"/>
    <mergeCell ref="V4:X4"/>
    <mergeCell ref="Y4:AA4"/>
    <mergeCell ref="AE4:AG4"/>
    <mergeCell ref="AH4:AJ4"/>
    <mergeCell ref="AL4:AN4"/>
    <mergeCell ref="AO4:AQ4"/>
    <mergeCell ref="AR4:AS4"/>
    <mergeCell ref="A3:A5"/>
    <mergeCell ref="B3:D4"/>
    <mergeCell ref="E3:G4"/>
    <mergeCell ref="N3:P4"/>
    <mergeCell ref="AB3:AD4"/>
  </mergeCells>
  <printOptions horizontalCentered="1" verticalCentered="1"/>
  <pageMargins left="0.393055555555556" right="0.393055555555556" top="0.786805555555556" bottom="0.786805555555556" header="0" footer="0"/>
  <pageSetup paperSize="9" fitToHeight="0" orientation="landscape" errors="blank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6"/>
  <sheetViews>
    <sheetView topLeftCell="E1" workbookViewId="0">
      <selection activeCell="M15" sqref="M15"/>
    </sheetView>
  </sheetViews>
  <sheetFormatPr defaultColWidth="8.75" defaultRowHeight="15.6"/>
  <cols>
    <col min="1" max="1" width="4.5" customWidth="1"/>
    <col min="2" max="2" width="5.9" customWidth="1"/>
    <col min="3" max="3" width="5.1" customWidth="1"/>
    <col min="4" max="4" width="4.2" customWidth="1"/>
    <col min="5" max="5" width="5.8" customWidth="1"/>
    <col min="6" max="6" width="5.2" customWidth="1"/>
    <col min="7" max="7" width="5" customWidth="1"/>
    <col min="8" max="8" width="5.1" customWidth="1"/>
    <col min="9" max="9" width="4.4" customWidth="1"/>
    <col min="10" max="10" width="4" customWidth="1"/>
    <col min="11" max="11" width="5.2" customWidth="1"/>
    <col min="12" max="12" width="5" customWidth="1"/>
    <col min="13" max="13" width="4.2" customWidth="1"/>
    <col min="14" max="14" width="5.6" customWidth="1"/>
    <col min="15" max="15" width="4.4" customWidth="1"/>
    <col min="16" max="16" width="4.2" customWidth="1"/>
    <col min="17" max="17" width="4.6" customWidth="1"/>
    <col min="18" max="18" width="4" customWidth="1"/>
    <col min="19" max="19" width="3.7" customWidth="1"/>
    <col min="20" max="20" width="5.9" customWidth="1"/>
    <col min="21" max="21" width="5.1" customWidth="1"/>
    <col min="22" max="22" width="4.9" customWidth="1"/>
    <col min="23" max="23" width="5.8" customWidth="1"/>
    <col min="24" max="24" width="4.9" customWidth="1"/>
    <col min="25" max="25" width="4.2" customWidth="1"/>
    <col min="26" max="26" width="5.4" customWidth="1"/>
    <col min="27" max="27" width="4.6" customWidth="1"/>
    <col min="28" max="28" width="4" customWidth="1"/>
    <col min="29" max="29" width="6.6" customWidth="1"/>
    <col min="30" max="30" width="5.4" customWidth="1"/>
    <col min="31" max="31" width="4" customWidth="1"/>
    <col min="32" max="32" width="6.2" customWidth="1"/>
    <col min="33" max="33" width="5.5" customWidth="1"/>
    <col min="34" max="34" width="4" customWidth="1"/>
    <col min="35" max="35" width="5.2" customWidth="1"/>
    <col min="36" max="36" width="4.4" customWidth="1"/>
    <col min="37" max="37" width="4.7" customWidth="1"/>
    <col min="38" max="38" width="7.1" customWidth="1"/>
    <col min="39" max="39" width="6.6" customWidth="1"/>
  </cols>
  <sheetData>
    <row r="1" ht="25.15" customHeight="1" spans="1:1">
      <c r="A1" s="246" t="s">
        <v>0</v>
      </c>
    </row>
    <row r="2" ht="28" customHeight="1" spans="1:28">
      <c r="A2" s="68" t="s">
        <v>50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75" t="s">
        <v>51</v>
      </c>
      <c r="U2" s="275"/>
      <c r="V2" s="275"/>
      <c r="W2" s="275"/>
      <c r="X2" s="275"/>
      <c r="Y2" s="275"/>
      <c r="Z2" s="275"/>
      <c r="AA2" s="275"/>
      <c r="AB2" s="275"/>
    </row>
    <row r="3" ht="17" customHeight="1" spans="1:10">
      <c r="A3" s="247"/>
      <c r="B3" s="248"/>
      <c r="C3" s="248"/>
      <c r="D3" s="248"/>
      <c r="E3" s="249"/>
      <c r="F3" s="249"/>
      <c r="G3" s="250" t="s">
        <v>52</v>
      </c>
      <c r="H3" s="249"/>
      <c r="I3" s="249"/>
      <c r="J3" s="249"/>
    </row>
    <row r="4" ht="23" customHeight="1" spans="1:37">
      <c r="A4" s="251" t="s">
        <v>2</v>
      </c>
      <c r="B4" s="252" t="s">
        <v>53</v>
      </c>
      <c r="C4" s="252"/>
      <c r="D4" s="252"/>
      <c r="E4" s="198" t="s">
        <v>5</v>
      </c>
      <c r="F4" s="198"/>
      <c r="G4" s="198"/>
      <c r="H4" s="198"/>
      <c r="I4" s="198"/>
      <c r="J4" s="198"/>
      <c r="K4" s="260" t="s">
        <v>54</v>
      </c>
      <c r="L4" s="260"/>
      <c r="M4" s="260"/>
      <c r="N4" s="261" t="s">
        <v>5</v>
      </c>
      <c r="O4" s="261"/>
      <c r="P4" s="261"/>
      <c r="Q4" s="261"/>
      <c r="R4" s="276"/>
      <c r="S4" s="276"/>
      <c r="T4" s="277" t="s">
        <v>55</v>
      </c>
      <c r="U4" s="277"/>
      <c r="V4" s="277"/>
      <c r="W4" s="210" t="s">
        <v>5</v>
      </c>
      <c r="X4" s="210"/>
      <c r="Y4" s="210"/>
      <c r="Z4" s="210"/>
      <c r="AA4" s="210"/>
      <c r="AB4" s="210"/>
      <c r="AC4" s="290" t="s">
        <v>56</v>
      </c>
      <c r="AD4" s="291"/>
      <c r="AE4" s="291"/>
      <c r="AF4" s="292" t="s">
        <v>5</v>
      </c>
      <c r="AG4" s="292"/>
      <c r="AH4" s="292"/>
      <c r="AI4" s="292"/>
      <c r="AJ4" s="292"/>
      <c r="AK4" s="292"/>
    </row>
    <row r="5" ht="18" customHeight="1" spans="1:37">
      <c r="A5" s="251"/>
      <c r="B5" s="252"/>
      <c r="C5" s="252"/>
      <c r="D5" s="252"/>
      <c r="E5" s="253" t="s">
        <v>6</v>
      </c>
      <c r="F5" s="253"/>
      <c r="G5" s="253"/>
      <c r="H5" s="253" t="s">
        <v>7</v>
      </c>
      <c r="I5" s="253"/>
      <c r="J5" s="253"/>
      <c r="K5" s="260"/>
      <c r="L5" s="260"/>
      <c r="M5" s="260"/>
      <c r="N5" s="262" t="s">
        <v>6</v>
      </c>
      <c r="O5" s="263"/>
      <c r="P5" s="264"/>
      <c r="Q5" s="262" t="s">
        <v>7</v>
      </c>
      <c r="R5" s="263"/>
      <c r="S5" s="263"/>
      <c r="T5" s="277"/>
      <c r="U5" s="277"/>
      <c r="V5" s="277"/>
      <c r="W5" s="278" t="s">
        <v>6</v>
      </c>
      <c r="X5" s="278"/>
      <c r="Y5" s="278"/>
      <c r="Z5" s="278" t="s">
        <v>7</v>
      </c>
      <c r="AA5" s="278"/>
      <c r="AB5" s="278"/>
      <c r="AC5" s="290"/>
      <c r="AD5" s="291"/>
      <c r="AE5" s="291"/>
      <c r="AF5" s="293" t="s">
        <v>6</v>
      </c>
      <c r="AG5" s="293"/>
      <c r="AH5" s="293"/>
      <c r="AI5" s="293" t="s">
        <v>7</v>
      </c>
      <c r="AJ5" s="293"/>
      <c r="AK5" s="293"/>
    </row>
    <row r="6" ht="29" customHeight="1" spans="1:37">
      <c r="A6" s="251"/>
      <c r="B6" s="254" t="s">
        <v>8</v>
      </c>
      <c r="C6" s="254" t="s">
        <v>9</v>
      </c>
      <c r="D6" s="254" t="s">
        <v>10</v>
      </c>
      <c r="E6" s="254" t="s">
        <v>8</v>
      </c>
      <c r="F6" s="254" t="s">
        <v>9</v>
      </c>
      <c r="G6" s="254" t="s">
        <v>10</v>
      </c>
      <c r="H6" s="254" t="s">
        <v>8</v>
      </c>
      <c r="I6" s="254" t="s">
        <v>9</v>
      </c>
      <c r="J6" s="265" t="s">
        <v>10</v>
      </c>
      <c r="K6" s="266" t="s">
        <v>8</v>
      </c>
      <c r="L6" s="266" t="s">
        <v>9</v>
      </c>
      <c r="M6" s="266" t="s">
        <v>10</v>
      </c>
      <c r="N6" s="266" t="s">
        <v>8</v>
      </c>
      <c r="O6" s="266" t="s">
        <v>9</v>
      </c>
      <c r="P6" s="266" t="s">
        <v>10</v>
      </c>
      <c r="Q6" s="266" t="s">
        <v>8</v>
      </c>
      <c r="R6" s="279" t="s">
        <v>9</v>
      </c>
      <c r="S6" s="266" t="s">
        <v>10</v>
      </c>
      <c r="T6" s="280" t="s">
        <v>8</v>
      </c>
      <c r="U6" s="280" t="s">
        <v>9</v>
      </c>
      <c r="V6" s="280" t="s">
        <v>10</v>
      </c>
      <c r="W6" s="280" t="s">
        <v>8</v>
      </c>
      <c r="X6" s="280" t="s">
        <v>9</v>
      </c>
      <c r="Y6" s="294" t="s">
        <v>10</v>
      </c>
      <c r="Z6" s="280" t="s">
        <v>8</v>
      </c>
      <c r="AA6" s="280" t="s">
        <v>9</v>
      </c>
      <c r="AB6" s="294" t="s">
        <v>10</v>
      </c>
      <c r="AC6" s="295" t="s">
        <v>8</v>
      </c>
      <c r="AD6" s="296" t="s">
        <v>9</v>
      </c>
      <c r="AE6" s="296" t="s">
        <v>10</v>
      </c>
      <c r="AF6" s="296" t="s">
        <v>8</v>
      </c>
      <c r="AG6" s="296" t="s">
        <v>9</v>
      </c>
      <c r="AH6" s="302" t="s">
        <v>10</v>
      </c>
      <c r="AI6" s="296" t="s">
        <v>8</v>
      </c>
      <c r="AJ6" s="296" t="s">
        <v>9</v>
      </c>
      <c r="AK6" s="302" t="s">
        <v>10</v>
      </c>
    </row>
    <row r="7" s="67" customFormat="1" ht="22" customHeight="1" spans="1:37">
      <c r="A7" s="202" t="s">
        <v>33</v>
      </c>
      <c r="B7" s="203">
        <f>SUM(B8:B23)</f>
        <v>13400</v>
      </c>
      <c r="C7" s="203">
        <f t="shared" ref="C7:I7" si="0">SUM(C8:C23)</f>
        <v>3503</v>
      </c>
      <c r="D7" s="203">
        <f t="shared" ref="D7:D23" si="1">C7/B7*1000</f>
        <v>261.417910447761</v>
      </c>
      <c r="E7" s="207">
        <f t="shared" si="0"/>
        <v>10368</v>
      </c>
      <c r="F7" s="207">
        <f t="shared" si="0"/>
        <v>2948</v>
      </c>
      <c r="G7" s="255">
        <f>F7/E7*1000</f>
        <v>284.336419753086</v>
      </c>
      <c r="H7" s="207">
        <f t="shared" si="0"/>
        <v>3032</v>
      </c>
      <c r="I7" s="207">
        <f t="shared" si="0"/>
        <v>555</v>
      </c>
      <c r="J7" s="255">
        <f>I7/H7*1000</f>
        <v>183.047493403694</v>
      </c>
      <c r="K7" s="267">
        <f>SUM(K9:K23)</f>
        <v>13624</v>
      </c>
      <c r="L7" s="267">
        <f>SUM(L8:L23)</f>
        <v>3554.24446598898</v>
      </c>
      <c r="M7" s="268">
        <f>L7/K7*1000</f>
        <v>260.881126393789</v>
      </c>
      <c r="N7" s="267">
        <f>SUM(N9:N23)</f>
        <v>10574</v>
      </c>
      <c r="O7" s="269">
        <f>SUM(O9:O23)</f>
        <v>2996.06418718157</v>
      </c>
      <c r="P7" s="270">
        <f>O7/N7*1000</f>
        <v>283.342556003553</v>
      </c>
      <c r="Q7" s="267">
        <f>SUM(Q9:Q23)</f>
        <v>3050</v>
      </c>
      <c r="R7" s="269">
        <f>SUM(R9:R23)</f>
        <v>558.180278807413</v>
      </c>
      <c r="S7" s="281">
        <f>R7/Q7*1000</f>
        <v>183.00992747784</v>
      </c>
      <c r="T7" s="213">
        <f t="shared" ref="T7:X7" si="2">SUM(T8:T23)</f>
        <v>13400</v>
      </c>
      <c r="U7" s="213">
        <f t="shared" si="2"/>
        <v>3500</v>
      </c>
      <c r="V7" s="213">
        <f t="shared" ref="V7:V24" si="3">U7/T7*1000</f>
        <v>261.194029850746</v>
      </c>
      <c r="W7" s="213">
        <f t="shared" si="2"/>
        <v>10400</v>
      </c>
      <c r="X7" s="213">
        <f t="shared" si="2"/>
        <v>2950</v>
      </c>
      <c r="Y7" s="297">
        <f>X7/W7*1000</f>
        <v>283.653846153846</v>
      </c>
      <c r="Z7" s="213">
        <f>SUM(Z8:Z23)</f>
        <v>3000</v>
      </c>
      <c r="AA7" s="213">
        <f>SUM(AA8:AA23)</f>
        <v>550</v>
      </c>
      <c r="AB7" s="297">
        <f>AA7/Z7*1000</f>
        <v>183.333333333333</v>
      </c>
      <c r="AC7" s="231">
        <f>SUM(AC8:AC23)</f>
        <v>13400</v>
      </c>
      <c r="AD7" s="298">
        <f t="shared" ref="AC7:AF7" si="4">SUM(AD8:AD23)</f>
        <v>3500</v>
      </c>
      <c r="AE7" s="232">
        <f t="shared" ref="AE7:AE23" si="5">AD7/AC7*1000</f>
        <v>261.194029850746</v>
      </c>
      <c r="AF7" s="298">
        <f t="shared" si="4"/>
        <v>10400</v>
      </c>
      <c r="AG7" s="298">
        <f t="shared" ref="AG7:AJ7" si="6">SUM(AG8:AG23)</f>
        <v>2900</v>
      </c>
      <c r="AH7" s="303">
        <f t="shared" ref="AH7:AH23" si="7">AG7/AF7*1000</f>
        <v>278.846153846154</v>
      </c>
      <c r="AI7" s="298">
        <f t="shared" si="6"/>
        <v>3000</v>
      </c>
      <c r="AJ7" s="298">
        <f t="shared" si="6"/>
        <v>600</v>
      </c>
      <c r="AK7" s="303">
        <f>AJ7/AI7*1000</f>
        <v>200</v>
      </c>
    </row>
    <row r="8" s="67" customFormat="1" ht="18" customHeight="1" spans="1:39">
      <c r="A8" s="208" t="s">
        <v>34</v>
      </c>
      <c r="B8" s="203"/>
      <c r="C8" s="203"/>
      <c r="D8" s="203"/>
      <c r="E8" s="256"/>
      <c r="F8" s="256"/>
      <c r="G8" s="255"/>
      <c r="H8" s="256"/>
      <c r="I8" s="256"/>
      <c r="J8" s="255"/>
      <c r="K8" s="57"/>
      <c r="L8" s="57"/>
      <c r="M8" s="268"/>
      <c r="N8" s="57"/>
      <c r="O8" s="271" t="s">
        <v>57</v>
      </c>
      <c r="P8" s="270"/>
      <c r="Q8" s="57"/>
      <c r="R8" s="271" t="s">
        <v>57</v>
      </c>
      <c r="S8" s="282"/>
      <c r="T8" s="213"/>
      <c r="U8" s="213"/>
      <c r="V8" s="213"/>
      <c r="W8" s="213"/>
      <c r="X8" s="213"/>
      <c r="Y8" s="297"/>
      <c r="Z8" s="299"/>
      <c r="AA8" s="299"/>
      <c r="AB8" s="297"/>
      <c r="AC8" s="231"/>
      <c r="AD8" s="232"/>
      <c r="AE8" s="232"/>
      <c r="AF8" s="232"/>
      <c r="AG8" s="232"/>
      <c r="AH8" s="303"/>
      <c r="AI8" s="304"/>
      <c r="AJ8" s="304"/>
      <c r="AK8" s="303"/>
      <c r="AL8" s="305">
        <f>T8-B8</f>
        <v>0</v>
      </c>
      <c r="AM8" s="305">
        <f>U8-C8</f>
        <v>0</v>
      </c>
    </row>
    <row r="9" s="67" customFormat="1" ht="18.6" customHeight="1" spans="1:39">
      <c r="A9" s="208" t="s">
        <v>35</v>
      </c>
      <c r="B9" s="203">
        <f>E9+H9</f>
        <v>183</v>
      </c>
      <c r="C9" s="203">
        <f>F9+I9</f>
        <v>45</v>
      </c>
      <c r="D9" s="207">
        <f t="shared" si="1"/>
        <v>245.901639344262</v>
      </c>
      <c r="E9" s="256">
        <v>183</v>
      </c>
      <c r="F9" s="256">
        <v>45</v>
      </c>
      <c r="G9" s="255">
        <f>F9/E9*1000</f>
        <v>245.901639344262</v>
      </c>
      <c r="H9" s="256"/>
      <c r="I9" s="256"/>
      <c r="J9" s="255"/>
      <c r="K9" s="57">
        <f t="shared" ref="K9:K23" si="8">N9+Q9</f>
        <v>230</v>
      </c>
      <c r="L9" s="57">
        <f>O9+R9</f>
        <v>56.6153846153846</v>
      </c>
      <c r="M9" s="268"/>
      <c r="N9" s="57">
        <v>230</v>
      </c>
      <c r="O9" s="270">
        <f>N9*Y9/1000</f>
        <v>56.6153846153846</v>
      </c>
      <c r="P9" s="270"/>
      <c r="Q9" s="57"/>
      <c r="R9" s="283"/>
      <c r="S9" s="282"/>
      <c r="T9" s="213">
        <f>W9+Z9</f>
        <v>195</v>
      </c>
      <c r="U9" s="213">
        <f>X9+AA9</f>
        <v>48</v>
      </c>
      <c r="V9" s="213">
        <f t="shared" si="3"/>
        <v>246.153846153846</v>
      </c>
      <c r="W9" s="213">
        <v>195</v>
      </c>
      <c r="X9" s="213">
        <v>48</v>
      </c>
      <c r="Y9" s="297">
        <f>X9/W9*1000</f>
        <v>246.153846153846</v>
      </c>
      <c r="Z9" s="299"/>
      <c r="AA9" s="299"/>
      <c r="AB9" s="297"/>
      <c r="AC9" s="231">
        <f t="shared" ref="AC9:AC23" si="9">AF9+AI9</f>
        <v>195</v>
      </c>
      <c r="AD9" s="232">
        <f>AG9+AJ9</f>
        <v>47</v>
      </c>
      <c r="AE9" s="232">
        <f t="shared" si="5"/>
        <v>241.025641025641</v>
      </c>
      <c r="AF9" s="232">
        <v>195</v>
      </c>
      <c r="AG9" s="232">
        <v>47</v>
      </c>
      <c r="AH9" s="306">
        <f t="shared" si="7"/>
        <v>241.025641025641</v>
      </c>
      <c r="AI9" s="304"/>
      <c r="AJ9" s="304"/>
      <c r="AK9" s="303"/>
      <c r="AL9" s="305">
        <f t="shared" ref="AL9:AL23" si="10">T9-B9</f>
        <v>12</v>
      </c>
      <c r="AM9" s="305">
        <f t="shared" ref="AM9:AM23" si="11">U9-C9</f>
        <v>3</v>
      </c>
    </row>
    <row r="10" s="67" customFormat="1" ht="18.6" customHeight="1" spans="1:39">
      <c r="A10" s="208" t="s">
        <v>36</v>
      </c>
      <c r="B10" s="203">
        <f t="shared" ref="B10:B23" si="12">E10+H10</f>
        <v>425</v>
      </c>
      <c r="C10" s="203">
        <f t="shared" ref="C10:C23" si="13">F10+I10</f>
        <v>94</v>
      </c>
      <c r="D10" s="207">
        <f t="shared" si="1"/>
        <v>221.176470588235</v>
      </c>
      <c r="E10" s="256">
        <v>425</v>
      </c>
      <c r="F10" s="256">
        <v>94</v>
      </c>
      <c r="G10" s="255">
        <f t="shared" ref="G10:G23" si="14">F10/E10*1000</f>
        <v>221.176470588235</v>
      </c>
      <c r="H10" s="256"/>
      <c r="I10" s="256"/>
      <c r="J10" s="255"/>
      <c r="K10" s="57">
        <f t="shared" si="8"/>
        <v>420</v>
      </c>
      <c r="L10" s="57">
        <f t="shared" ref="L10:L23" si="15">O10+R10</f>
        <v>94</v>
      </c>
      <c r="M10" s="268"/>
      <c r="N10" s="57">
        <v>420</v>
      </c>
      <c r="O10" s="270">
        <f t="shared" ref="O10:O23" si="16">N10*Y10/1000</f>
        <v>94</v>
      </c>
      <c r="P10" s="270"/>
      <c r="Q10" s="57"/>
      <c r="R10" s="283"/>
      <c r="S10" s="282"/>
      <c r="T10" s="213">
        <f t="shared" ref="T10:T23" si="17">W10+Z10</f>
        <v>420</v>
      </c>
      <c r="U10" s="213">
        <f t="shared" ref="U10:U23" si="18">X10+AA10</f>
        <v>94</v>
      </c>
      <c r="V10" s="213">
        <f t="shared" si="3"/>
        <v>223.809523809524</v>
      </c>
      <c r="W10" s="213">
        <v>420</v>
      </c>
      <c r="X10" s="213">
        <v>94</v>
      </c>
      <c r="Y10" s="297">
        <f t="shared" ref="Y10:Y24" si="19">X10/W10*1000</f>
        <v>223.809523809524</v>
      </c>
      <c r="Z10" s="299"/>
      <c r="AA10" s="299"/>
      <c r="AB10" s="297"/>
      <c r="AC10" s="231">
        <f t="shared" si="9"/>
        <v>420</v>
      </c>
      <c r="AD10" s="232">
        <f t="shared" ref="AD9:AD23" si="20">AG10+AJ10</f>
        <v>93</v>
      </c>
      <c r="AE10" s="232">
        <f t="shared" si="5"/>
        <v>221.428571428571</v>
      </c>
      <c r="AF10" s="232">
        <v>420</v>
      </c>
      <c r="AG10" s="232">
        <v>93</v>
      </c>
      <c r="AH10" s="306">
        <f t="shared" si="7"/>
        <v>221.428571428571</v>
      </c>
      <c r="AI10" s="304"/>
      <c r="AJ10" s="304"/>
      <c r="AK10" s="303"/>
      <c r="AL10" s="305">
        <f t="shared" si="10"/>
        <v>-5</v>
      </c>
      <c r="AM10" s="305">
        <f t="shared" si="11"/>
        <v>0</v>
      </c>
    </row>
    <row r="11" s="67" customFormat="1" ht="18.6" customHeight="1" spans="1:39">
      <c r="A11" s="208" t="s">
        <v>37</v>
      </c>
      <c r="B11" s="203">
        <f t="shared" si="12"/>
        <v>968</v>
      </c>
      <c r="C11" s="203">
        <f t="shared" si="13"/>
        <v>176</v>
      </c>
      <c r="D11" s="207">
        <f t="shared" si="1"/>
        <v>181.818181818182</v>
      </c>
      <c r="E11" s="256">
        <v>270</v>
      </c>
      <c r="F11" s="256">
        <v>76</v>
      </c>
      <c r="G11" s="255">
        <f t="shared" si="14"/>
        <v>281.481481481482</v>
      </c>
      <c r="H11" s="256">
        <v>698</v>
      </c>
      <c r="I11" s="256">
        <v>100</v>
      </c>
      <c r="J11" s="255">
        <f t="shared" ref="J11:J17" si="21">I11/H11*1000</f>
        <v>143.266475644699</v>
      </c>
      <c r="K11" s="57">
        <f t="shared" si="8"/>
        <v>1050</v>
      </c>
      <c r="L11" s="57">
        <f t="shared" si="15"/>
        <v>192.478959298315</v>
      </c>
      <c r="M11" s="268"/>
      <c r="N11" s="57">
        <v>280</v>
      </c>
      <c r="O11" s="270">
        <f t="shared" si="16"/>
        <v>78.5611510791367</v>
      </c>
      <c r="P11" s="270"/>
      <c r="Q11" s="57">
        <v>770</v>
      </c>
      <c r="R11" s="284">
        <f>Q11*AB11/1000</f>
        <v>113.917808219178</v>
      </c>
      <c r="S11" s="282"/>
      <c r="T11" s="213">
        <f t="shared" si="17"/>
        <v>1008</v>
      </c>
      <c r="U11" s="213">
        <f t="shared" si="18"/>
        <v>186</v>
      </c>
      <c r="V11" s="213">
        <f t="shared" si="3"/>
        <v>184.52380952381</v>
      </c>
      <c r="W11" s="213">
        <v>278</v>
      </c>
      <c r="X11" s="213">
        <v>78</v>
      </c>
      <c r="Y11" s="297">
        <f t="shared" si="19"/>
        <v>280.575539568345</v>
      </c>
      <c r="Z11" s="300">
        <v>730</v>
      </c>
      <c r="AA11" s="299">
        <v>108</v>
      </c>
      <c r="AB11" s="297">
        <f t="shared" ref="AB11:AB17" si="22">AA11/Z11*1000</f>
        <v>147.945205479452</v>
      </c>
      <c r="AC11" s="231">
        <f t="shared" si="9"/>
        <v>1008</v>
      </c>
      <c r="AD11" s="232">
        <f t="shared" si="20"/>
        <v>196</v>
      </c>
      <c r="AE11" s="232">
        <f t="shared" si="5"/>
        <v>194.444444444444</v>
      </c>
      <c r="AF11" s="232">
        <v>278</v>
      </c>
      <c r="AG11" s="232">
        <v>76</v>
      </c>
      <c r="AH11" s="306">
        <f t="shared" si="7"/>
        <v>273.381294964029</v>
      </c>
      <c r="AI11" s="307">
        <v>730</v>
      </c>
      <c r="AJ11" s="304">
        <v>120</v>
      </c>
      <c r="AK11" s="303">
        <f t="shared" ref="AK11:AK17" si="23">AJ11/AI11*1000</f>
        <v>164.383561643836</v>
      </c>
      <c r="AL11" s="305">
        <f t="shared" si="10"/>
        <v>40</v>
      </c>
      <c r="AM11" s="305">
        <f t="shared" si="11"/>
        <v>10</v>
      </c>
    </row>
    <row r="12" s="67" customFormat="1" ht="18.6" customHeight="1" spans="1:39">
      <c r="A12" s="208" t="s">
        <v>38</v>
      </c>
      <c r="B12" s="203">
        <f t="shared" si="12"/>
        <v>228</v>
      </c>
      <c r="C12" s="203">
        <f t="shared" si="13"/>
        <v>70</v>
      </c>
      <c r="D12" s="207">
        <f t="shared" si="1"/>
        <v>307.017543859649</v>
      </c>
      <c r="E12" s="256">
        <v>228</v>
      </c>
      <c r="F12" s="256">
        <v>70</v>
      </c>
      <c r="G12" s="255">
        <f t="shared" si="14"/>
        <v>307.017543859649</v>
      </c>
      <c r="H12" s="256"/>
      <c r="I12" s="256"/>
      <c r="J12" s="255"/>
      <c r="K12" s="57">
        <f t="shared" si="8"/>
        <v>226</v>
      </c>
      <c r="L12" s="57">
        <f t="shared" si="15"/>
        <v>70</v>
      </c>
      <c r="M12" s="268"/>
      <c r="N12" s="57">
        <v>226</v>
      </c>
      <c r="O12" s="270">
        <f t="shared" si="16"/>
        <v>70</v>
      </c>
      <c r="P12" s="270"/>
      <c r="Q12" s="57"/>
      <c r="R12" s="284"/>
      <c r="S12" s="282"/>
      <c r="T12" s="213">
        <f t="shared" si="17"/>
        <v>226</v>
      </c>
      <c r="U12" s="213">
        <f t="shared" si="18"/>
        <v>70</v>
      </c>
      <c r="V12" s="213">
        <f t="shared" si="3"/>
        <v>309.734513274336</v>
      </c>
      <c r="W12" s="121">
        <v>226</v>
      </c>
      <c r="X12" s="213">
        <v>70</v>
      </c>
      <c r="Y12" s="297">
        <f t="shared" si="19"/>
        <v>309.734513274336</v>
      </c>
      <c r="Z12" s="299"/>
      <c r="AA12" s="299"/>
      <c r="AB12" s="297"/>
      <c r="AC12" s="231">
        <f t="shared" si="9"/>
        <v>226</v>
      </c>
      <c r="AD12" s="232">
        <f t="shared" si="20"/>
        <v>68</v>
      </c>
      <c r="AE12" s="232">
        <f t="shared" si="5"/>
        <v>300.884955752212</v>
      </c>
      <c r="AF12" s="150">
        <v>226</v>
      </c>
      <c r="AG12" s="232">
        <v>68</v>
      </c>
      <c r="AH12" s="306">
        <f t="shared" si="7"/>
        <v>300.884955752212</v>
      </c>
      <c r="AI12" s="304"/>
      <c r="AJ12" s="304"/>
      <c r="AK12" s="303"/>
      <c r="AL12" s="305">
        <f t="shared" si="10"/>
        <v>-2</v>
      </c>
      <c r="AM12" s="305">
        <f t="shared" si="11"/>
        <v>0</v>
      </c>
    </row>
    <row r="13" s="67" customFormat="1" ht="18.6" customHeight="1" spans="1:39">
      <c r="A13" s="208" t="s">
        <v>39</v>
      </c>
      <c r="B13" s="203">
        <f t="shared" si="12"/>
        <v>309</v>
      </c>
      <c r="C13" s="203">
        <f t="shared" si="13"/>
        <v>66</v>
      </c>
      <c r="D13" s="207">
        <f t="shared" si="1"/>
        <v>213.592233009709</v>
      </c>
      <c r="E13" s="256">
        <v>141</v>
      </c>
      <c r="F13" s="256">
        <v>36</v>
      </c>
      <c r="G13" s="255">
        <f t="shared" si="14"/>
        <v>255.31914893617</v>
      </c>
      <c r="H13" s="256">
        <v>168</v>
      </c>
      <c r="I13" s="256">
        <v>30</v>
      </c>
      <c r="J13" s="255">
        <f t="shared" si="21"/>
        <v>178.571428571429</v>
      </c>
      <c r="K13" s="57">
        <f t="shared" si="8"/>
        <v>305</v>
      </c>
      <c r="L13" s="57">
        <f t="shared" si="15"/>
        <v>66.1764705882353</v>
      </c>
      <c r="M13" s="268"/>
      <c r="N13" s="57">
        <v>145</v>
      </c>
      <c r="O13" s="270">
        <f t="shared" si="16"/>
        <v>37</v>
      </c>
      <c r="P13" s="270"/>
      <c r="Q13" s="57">
        <v>160</v>
      </c>
      <c r="R13" s="284">
        <f t="shared" ref="R12:R17" si="24">Q13*AB13/1000</f>
        <v>29.1764705882353</v>
      </c>
      <c r="S13" s="282"/>
      <c r="T13" s="213">
        <f t="shared" si="17"/>
        <v>315</v>
      </c>
      <c r="U13" s="213">
        <f t="shared" si="18"/>
        <v>68</v>
      </c>
      <c r="V13" s="213">
        <f t="shared" si="3"/>
        <v>215.873015873016</v>
      </c>
      <c r="W13" s="213">
        <v>145</v>
      </c>
      <c r="X13" s="213">
        <v>37</v>
      </c>
      <c r="Y13" s="297">
        <f t="shared" si="19"/>
        <v>255.172413793103</v>
      </c>
      <c r="Z13" s="300">
        <v>170</v>
      </c>
      <c r="AA13" s="299">
        <v>31</v>
      </c>
      <c r="AB13" s="297">
        <f t="shared" si="22"/>
        <v>182.352941176471</v>
      </c>
      <c r="AC13" s="231">
        <f t="shared" si="9"/>
        <v>315</v>
      </c>
      <c r="AD13" s="232">
        <f t="shared" si="20"/>
        <v>72</v>
      </c>
      <c r="AE13" s="232">
        <f t="shared" si="5"/>
        <v>228.571428571429</v>
      </c>
      <c r="AF13" s="232">
        <v>145</v>
      </c>
      <c r="AG13" s="232">
        <v>37</v>
      </c>
      <c r="AH13" s="306">
        <f t="shared" si="7"/>
        <v>255.172413793103</v>
      </c>
      <c r="AI13" s="307">
        <v>170</v>
      </c>
      <c r="AJ13" s="304">
        <v>35</v>
      </c>
      <c r="AK13" s="303">
        <f t="shared" si="23"/>
        <v>205.882352941176</v>
      </c>
      <c r="AL13" s="305">
        <f t="shared" si="10"/>
        <v>6</v>
      </c>
      <c r="AM13" s="305">
        <f t="shared" si="11"/>
        <v>2</v>
      </c>
    </row>
    <row r="14" s="67" customFormat="1" ht="18.6" customHeight="1" spans="1:39">
      <c r="A14" s="208" t="s">
        <v>40</v>
      </c>
      <c r="B14" s="203">
        <f t="shared" si="12"/>
        <v>385</v>
      </c>
      <c r="C14" s="203">
        <f t="shared" si="13"/>
        <v>100</v>
      </c>
      <c r="D14" s="207">
        <f t="shared" si="1"/>
        <v>259.74025974026</v>
      </c>
      <c r="E14" s="256">
        <v>385</v>
      </c>
      <c r="F14" s="256">
        <v>100</v>
      </c>
      <c r="G14" s="255">
        <f t="shared" si="14"/>
        <v>259.74025974026</v>
      </c>
      <c r="H14" s="256"/>
      <c r="I14" s="256"/>
      <c r="J14" s="255"/>
      <c r="K14" s="57">
        <f t="shared" si="8"/>
        <v>430</v>
      </c>
      <c r="L14" s="57">
        <f t="shared" si="15"/>
        <v>112.875</v>
      </c>
      <c r="M14" s="268"/>
      <c r="N14" s="57">
        <v>430</v>
      </c>
      <c r="O14" s="270">
        <f t="shared" si="16"/>
        <v>112.875</v>
      </c>
      <c r="P14" s="270"/>
      <c r="Q14" s="57"/>
      <c r="R14" s="284"/>
      <c r="S14" s="282"/>
      <c r="T14" s="213">
        <f t="shared" si="17"/>
        <v>400</v>
      </c>
      <c r="U14" s="213">
        <f t="shared" si="18"/>
        <v>105</v>
      </c>
      <c r="V14" s="213">
        <f t="shared" si="3"/>
        <v>262.5</v>
      </c>
      <c r="W14" s="213">
        <v>400</v>
      </c>
      <c r="X14" s="213">
        <v>105</v>
      </c>
      <c r="Y14" s="297">
        <f t="shared" si="19"/>
        <v>262.5</v>
      </c>
      <c r="Z14" s="299"/>
      <c r="AA14" s="299"/>
      <c r="AB14" s="297"/>
      <c r="AC14" s="231">
        <f t="shared" si="9"/>
        <v>400</v>
      </c>
      <c r="AD14" s="232">
        <f t="shared" si="20"/>
        <v>101</v>
      </c>
      <c r="AE14" s="232">
        <f t="shared" si="5"/>
        <v>252.5</v>
      </c>
      <c r="AF14" s="232">
        <v>400</v>
      </c>
      <c r="AG14" s="232">
        <v>101</v>
      </c>
      <c r="AH14" s="306">
        <f t="shared" si="7"/>
        <v>252.5</v>
      </c>
      <c r="AI14" s="304"/>
      <c r="AJ14" s="304"/>
      <c r="AK14" s="303"/>
      <c r="AL14" s="305">
        <f t="shared" si="10"/>
        <v>15</v>
      </c>
      <c r="AM14" s="305">
        <f t="shared" si="11"/>
        <v>5</v>
      </c>
    </row>
    <row r="15" s="67" customFormat="1" ht="18.6" customHeight="1" spans="1:39">
      <c r="A15" s="208" t="s">
        <v>41</v>
      </c>
      <c r="B15" s="203">
        <f t="shared" si="12"/>
        <v>1900</v>
      </c>
      <c r="C15" s="203">
        <f t="shared" si="13"/>
        <v>498</v>
      </c>
      <c r="D15" s="207">
        <f t="shared" si="1"/>
        <v>262.105263157895</v>
      </c>
      <c r="E15" s="256">
        <v>595</v>
      </c>
      <c r="F15" s="256">
        <v>225</v>
      </c>
      <c r="G15" s="255">
        <f t="shared" si="14"/>
        <v>378.151260504202</v>
      </c>
      <c r="H15" s="256">
        <v>1305</v>
      </c>
      <c r="I15" s="256">
        <v>273</v>
      </c>
      <c r="J15" s="255">
        <f t="shared" si="21"/>
        <v>209.195402298851</v>
      </c>
      <c r="K15" s="57">
        <f t="shared" si="8"/>
        <v>1861</v>
      </c>
      <c r="L15" s="57">
        <f t="shared" si="15"/>
        <v>483.316</v>
      </c>
      <c r="M15" s="268"/>
      <c r="N15" s="57">
        <v>594</v>
      </c>
      <c r="O15" s="270">
        <f t="shared" si="16"/>
        <v>219.78</v>
      </c>
      <c r="P15" s="270"/>
      <c r="Q15" s="57">
        <v>1267</v>
      </c>
      <c r="R15" s="284">
        <f t="shared" si="24"/>
        <v>263.536</v>
      </c>
      <c r="S15" s="282"/>
      <c r="T15" s="213">
        <f t="shared" si="17"/>
        <v>1850</v>
      </c>
      <c r="U15" s="213">
        <f t="shared" si="18"/>
        <v>482</v>
      </c>
      <c r="V15" s="213">
        <f t="shared" si="3"/>
        <v>260.540540540541</v>
      </c>
      <c r="W15" s="122">
        <v>600</v>
      </c>
      <c r="X15" s="213">
        <v>222</v>
      </c>
      <c r="Y15" s="297">
        <f t="shared" si="19"/>
        <v>370</v>
      </c>
      <c r="Z15" s="299">
        <v>1250</v>
      </c>
      <c r="AA15" s="299">
        <v>260</v>
      </c>
      <c r="AB15" s="297">
        <f t="shared" si="22"/>
        <v>208</v>
      </c>
      <c r="AC15" s="231">
        <f t="shared" si="9"/>
        <v>1850</v>
      </c>
      <c r="AD15" s="232">
        <f t="shared" si="20"/>
        <v>490</v>
      </c>
      <c r="AE15" s="232">
        <f t="shared" si="5"/>
        <v>264.864864864865</v>
      </c>
      <c r="AF15" s="157">
        <v>600</v>
      </c>
      <c r="AG15" s="232">
        <v>218</v>
      </c>
      <c r="AH15" s="306">
        <f t="shared" si="7"/>
        <v>363.333333333333</v>
      </c>
      <c r="AI15" s="304">
        <v>1250</v>
      </c>
      <c r="AJ15" s="304">
        <v>272</v>
      </c>
      <c r="AK15" s="303">
        <f t="shared" si="23"/>
        <v>217.6</v>
      </c>
      <c r="AL15" s="305">
        <f t="shared" si="10"/>
        <v>-50</v>
      </c>
      <c r="AM15" s="305">
        <f t="shared" si="11"/>
        <v>-16</v>
      </c>
    </row>
    <row r="16" s="67" customFormat="1" ht="18.6" customHeight="1" spans="1:39">
      <c r="A16" s="208" t="s">
        <v>42</v>
      </c>
      <c r="B16" s="203">
        <f t="shared" si="12"/>
        <v>1201</v>
      </c>
      <c r="C16" s="203">
        <f t="shared" si="13"/>
        <v>292</v>
      </c>
      <c r="D16" s="207">
        <f t="shared" si="1"/>
        <v>243.130724396336</v>
      </c>
      <c r="E16" s="256">
        <v>590</v>
      </c>
      <c r="F16" s="256">
        <v>180</v>
      </c>
      <c r="G16" s="255">
        <f t="shared" si="14"/>
        <v>305.084745762712</v>
      </c>
      <c r="H16" s="256">
        <v>611</v>
      </c>
      <c r="I16" s="256">
        <v>112</v>
      </c>
      <c r="J16" s="255">
        <f t="shared" si="21"/>
        <v>183.306055646481</v>
      </c>
      <c r="K16" s="57">
        <f t="shared" si="8"/>
        <v>1228</v>
      </c>
      <c r="L16" s="57">
        <f t="shared" si="15"/>
        <v>299.074590163934</v>
      </c>
      <c r="M16" s="268"/>
      <c r="N16" s="57">
        <v>625</v>
      </c>
      <c r="O16" s="270">
        <f t="shared" si="16"/>
        <v>188.524590163934</v>
      </c>
      <c r="P16" s="270"/>
      <c r="Q16" s="57">
        <v>603</v>
      </c>
      <c r="R16" s="284">
        <f t="shared" si="24"/>
        <v>110.55</v>
      </c>
      <c r="S16" s="282"/>
      <c r="T16" s="213">
        <f t="shared" si="17"/>
        <v>1210</v>
      </c>
      <c r="U16" s="213">
        <f t="shared" si="18"/>
        <v>294</v>
      </c>
      <c r="V16" s="213">
        <f t="shared" si="3"/>
        <v>242.97520661157</v>
      </c>
      <c r="W16" s="213">
        <v>610</v>
      </c>
      <c r="X16" s="213">
        <v>184</v>
      </c>
      <c r="Y16" s="297">
        <f t="shared" si="19"/>
        <v>301.639344262295</v>
      </c>
      <c r="Z16" s="299">
        <v>600</v>
      </c>
      <c r="AA16" s="299">
        <v>110</v>
      </c>
      <c r="AB16" s="297">
        <f t="shared" si="22"/>
        <v>183.333333333333</v>
      </c>
      <c r="AC16" s="231">
        <f t="shared" si="9"/>
        <v>1210</v>
      </c>
      <c r="AD16" s="232">
        <f t="shared" si="20"/>
        <v>308</v>
      </c>
      <c r="AE16" s="232">
        <f t="shared" si="5"/>
        <v>254.545454545455</v>
      </c>
      <c r="AF16" s="232">
        <v>610</v>
      </c>
      <c r="AG16" s="232">
        <v>182</v>
      </c>
      <c r="AH16" s="306">
        <f t="shared" si="7"/>
        <v>298.360655737705</v>
      </c>
      <c r="AI16" s="304">
        <v>600</v>
      </c>
      <c r="AJ16" s="304">
        <v>126</v>
      </c>
      <c r="AK16" s="303">
        <f t="shared" si="23"/>
        <v>210</v>
      </c>
      <c r="AL16" s="305">
        <f t="shared" si="10"/>
        <v>9</v>
      </c>
      <c r="AM16" s="305">
        <f t="shared" si="11"/>
        <v>2</v>
      </c>
    </row>
    <row r="17" s="67" customFormat="1" ht="18.6" customHeight="1" spans="1:39">
      <c r="A17" s="208" t="s">
        <v>43</v>
      </c>
      <c r="B17" s="203">
        <f t="shared" si="12"/>
        <v>1000</v>
      </c>
      <c r="C17" s="203">
        <f t="shared" si="13"/>
        <v>254</v>
      </c>
      <c r="D17" s="207">
        <f t="shared" si="1"/>
        <v>254</v>
      </c>
      <c r="E17" s="256">
        <v>750</v>
      </c>
      <c r="F17" s="256">
        <v>214</v>
      </c>
      <c r="G17" s="255">
        <f t="shared" si="14"/>
        <v>285.333333333333</v>
      </c>
      <c r="H17" s="256">
        <v>250</v>
      </c>
      <c r="I17" s="256">
        <v>40</v>
      </c>
      <c r="J17" s="255">
        <f t="shared" si="21"/>
        <v>160</v>
      </c>
      <c r="K17" s="57">
        <f t="shared" si="8"/>
        <v>1050</v>
      </c>
      <c r="L17" s="57">
        <f t="shared" si="15"/>
        <v>268.651006711409</v>
      </c>
      <c r="M17" s="268"/>
      <c r="N17" s="57">
        <v>800</v>
      </c>
      <c r="O17" s="270">
        <f t="shared" si="16"/>
        <v>227.651006711409</v>
      </c>
      <c r="P17" s="270"/>
      <c r="Q17" s="57">
        <v>250</v>
      </c>
      <c r="R17" s="284">
        <f t="shared" si="24"/>
        <v>41</v>
      </c>
      <c r="S17" s="282"/>
      <c r="T17" s="213">
        <f t="shared" si="17"/>
        <v>995</v>
      </c>
      <c r="U17" s="213">
        <f t="shared" si="18"/>
        <v>253</v>
      </c>
      <c r="V17" s="213">
        <f t="shared" si="3"/>
        <v>254.27135678392</v>
      </c>
      <c r="W17" s="213">
        <v>745</v>
      </c>
      <c r="X17" s="213">
        <v>212</v>
      </c>
      <c r="Y17" s="297">
        <f t="shared" si="19"/>
        <v>284.563758389262</v>
      </c>
      <c r="Z17" s="299">
        <v>250</v>
      </c>
      <c r="AA17" s="299">
        <v>41</v>
      </c>
      <c r="AB17" s="297">
        <f t="shared" si="22"/>
        <v>164</v>
      </c>
      <c r="AC17" s="231">
        <f t="shared" si="9"/>
        <v>995</v>
      </c>
      <c r="AD17" s="232">
        <f t="shared" si="20"/>
        <v>257</v>
      </c>
      <c r="AE17" s="232">
        <f t="shared" si="5"/>
        <v>258.291457286432</v>
      </c>
      <c r="AF17" s="232">
        <v>745</v>
      </c>
      <c r="AG17" s="232">
        <v>210</v>
      </c>
      <c r="AH17" s="306">
        <f t="shared" si="7"/>
        <v>281.879194630872</v>
      </c>
      <c r="AI17" s="304">
        <v>250</v>
      </c>
      <c r="AJ17" s="304">
        <v>47</v>
      </c>
      <c r="AK17" s="303">
        <f t="shared" si="23"/>
        <v>188</v>
      </c>
      <c r="AL17" s="305">
        <f t="shared" si="10"/>
        <v>-5</v>
      </c>
      <c r="AM17" s="305">
        <f t="shared" si="11"/>
        <v>-1</v>
      </c>
    </row>
    <row r="18" s="67" customFormat="1" ht="18.6" customHeight="1" spans="1:39">
      <c r="A18" s="208" t="s">
        <v>44</v>
      </c>
      <c r="B18" s="203">
        <f t="shared" si="12"/>
        <v>477</v>
      </c>
      <c r="C18" s="203">
        <f t="shared" si="13"/>
        <v>114</v>
      </c>
      <c r="D18" s="207">
        <f t="shared" si="1"/>
        <v>238.993710691824</v>
      </c>
      <c r="E18" s="256">
        <v>477</v>
      </c>
      <c r="F18" s="256">
        <v>114</v>
      </c>
      <c r="G18" s="255">
        <f t="shared" si="14"/>
        <v>238.993710691824</v>
      </c>
      <c r="H18" s="256"/>
      <c r="I18" s="256"/>
      <c r="J18" s="256"/>
      <c r="K18" s="57">
        <f t="shared" si="8"/>
        <v>480</v>
      </c>
      <c r="L18" s="57">
        <f t="shared" si="15"/>
        <v>116</v>
      </c>
      <c r="M18" s="268"/>
      <c r="N18" s="57">
        <v>480</v>
      </c>
      <c r="O18" s="270">
        <f t="shared" si="16"/>
        <v>116</v>
      </c>
      <c r="P18" s="270"/>
      <c r="Q18" s="176"/>
      <c r="R18" s="283"/>
      <c r="S18" s="282"/>
      <c r="T18" s="213">
        <f t="shared" si="17"/>
        <v>480</v>
      </c>
      <c r="U18" s="213">
        <f t="shared" si="18"/>
        <v>116</v>
      </c>
      <c r="V18" s="213">
        <f t="shared" si="3"/>
        <v>241.666666666667</v>
      </c>
      <c r="W18" s="213">
        <v>480</v>
      </c>
      <c r="X18" s="213">
        <v>116</v>
      </c>
      <c r="Y18" s="297">
        <f t="shared" si="19"/>
        <v>241.666666666667</v>
      </c>
      <c r="Z18" s="299"/>
      <c r="AA18" s="299"/>
      <c r="AB18" s="297"/>
      <c r="AC18" s="231">
        <f t="shared" si="9"/>
        <v>480</v>
      </c>
      <c r="AD18" s="232">
        <f t="shared" si="20"/>
        <v>112</v>
      </c>
      <c r="AE18" s="232">
        <f t="shared" si="5"/>
        <v>233.333333333333</v>
      </c>
      <c r="AF18" s="232">
        <v>480</v>
      </c>
      <c r="AG18" s="232">
        <v>112</v>
      </c>
      <c r="AH18" s="306">
        <f t="shared" si="7"/>
        <v>233.333333333333</v>
      </c>
      <c r="AI18" s="304"/>
      <c r="AJ18" s="304"/>
      <c r="AK18" s="303"/>
      <c r="AL18" s="305">
        <f t="shared" si="10"/>
        <v>3</v>
      </c>
      <c r="AM18" s="305">
        <f t="shared" si="11"/>
        <v>2</v>
      </c>
    </row>
    <row r="19" s="67" customFormat="1" ht="18.6" customHeight="1" spans="1:39">
      <c r="A19" s="208" t="s">
        <v>45</v>
      </c>
      <c r="B19" s="203">
        <f t="shared" si="12"/>
        <v>602</v>
      </c>
      <c r="C19" s="203">
        <f t="shared" si="13"/>
        <v>154</v>
      </c>
      <c r="D19" s="207">
        <f t="shared" si="1"/>
        <v>255.813953488372</v>
      </c>
      <c r="E19" s="256">
        <v>602</v>
      </c>
      <c r="F19" s="256">
        <v>154</v>
      </c>
      <c r="G19" s="255">
        <f t="shared" si="14"/>
        <v>255.813953488372</v>
      </c>
      <c r="H19" s="256"/>
      <c r="I19" s="256"/>
      <c r="J19" s="256"/>
      <c r="K19" s="57">
        <f t="shared" si="8"/>
        <v>628</v>
      </c>
      <c r="L19" s="57">
        <f t="shared" si="15"/>
        <v>161.339837398374</v>
      </c>
      <c r="M19" s="268"/>
      <c r="N19" s="57">
        <v>628</v>
      </c>
      <c r="O19" s="270">
        <f t="shared" si="16"/>
        <v>161.339837398374</v>
      </c>
      <c r="P19" s="270"/>
      <c r="Q19" s="176"/>
      <c r="R19" s="283"/>
      <c r="S19" s="282"/>
      <c r="T19" s="213">
        <f t="shared" si="17"/>
        <v>615</v>
      </c>
      <c r="U19" s="213">
        <f t="shared" si="18"/>
        <v>158</v>
      </c>
      <c r="V19" s="213">
        <f t="shared" si="3"/>
        <v>256.910569105691</v>
      </c>
      <c r="W19" s="213">
        <v>615</v>
      </c>
      <c r="X19" s="213">
        <v>158</v>
      </c>
      <c r="Y19" s="297">
        <f t="shared" si="19"/>
        <v>256.910569105691</v>
      </c>
      <c r="Z19" s="299"/>
      <c r="AA19" s="299"/>
      <c r="AB19" s="297"/>
      <c r="AC19" s="231">
        <f t="shared" si="9"/>
        <v>615</v>
      </c>
      <c r="AD19" s="232">
        <f t="shared" si="20"/>
        <v>154</v>
      </c>
      <c r="AE19" s="232">
        <f t="shared" si="5"/>
        <v>250.406504065041</v>
      </c>
      <c r="AF19" s="232">
        <v>615</v>
      </c>
      <c r="AG19" s="232">
        <v>154</v>
      </c>
      <c r="AH19" s="306">
        <f t="shared" si="7"/>
        <v>250.406504065041</v>
      </c>
      <c r="AI19" s="304"/>
      <c r="AJ19" s="304"/>
      <c r="AK19" s="303"/>
      <c r="AL19" s="305">
        <f t="shared" si="10"/>
        <v>13</v>
      </c>
      <c r="AM19" s="305">
        <f t="shared" si="11"/>
        <v>4</v>
      </c>
    </row>
    <row r="20" s="67" customFormat="1" ht="18.6" customHeight="1" spans="1:39">
      <c r="A20" s="208" t="s">
        <v>46</v>
      </c>
      <c r="B20" s="203">
        <f t="shared" si="12"/>
        <v>216</v>
      </c>
      <c r="C20" s="203">
        <f t="shared" si="13"/>
        <v>64</v>
      </c>
      <c r="D20" s="207">
        <f t="shared" si="1"/>
        <v>296.296296296296</v>
      </c>
      <c r="E20" s="256">
        <v>216</v>
      </c>
      <c r="F20" s="256">
        <v>64</v>
      </c>
      <c r="G20" s="255">
        <f t="shared" si="14"/>
        <v>296.296296296296</v>
      </c>
      <c r="H20" s="256"/>
      <c r="I20" s="256"/>
      <c r="J20" s="256"/>
      <c r="K20" s="57">
        <f t="shared" si="8"/>
        <v>216</v>
      </c>
      <c r="L20" s="57">
        <f t="shared" si="15"/>
        <v>64</v>
      </c>
      <c r="M20" s="268"/>
      <c r="N20" s="57">
        <v>216</v>
      </c>
      <c r="O20" s="270">
        <f t="shared" si="16"/>
        <v>64</v>
      </c>
      <c r="P20" s="270"/>
      <c r="Q20" s="176"/>
      <c r="R20" s="283"/>
      <c r="S20" s="282"/>
      <c r="T20" s="213">
        <f t="shared" si="17"/>
        <v>216</v>
      </c>
      <c r="U20" s="213">
        <f t="shared" si="18"/>
        <v>64</v>
      </c>
      <c r="V20" s="213">
        <f t="shared" si="3"/>
        <v>296.296296296296</v>
      </c>
      <c r="W20" s="213">
        <v>216</v>
      </c>
      <c r="X20" s="213">
        <v>64</v>
      </c>
      <c r="Y20" s="297">
        <f t="shared" si="19"/>
        <v>296.296296296296</v>
      </c>
      <c r="Z20" s="299"/>
      <c r="AA20" s="299"/>
      <c r="AB20" s="299"/>
      <c r="AC20" s="231">
        <f t="shared" si="9"/>
        <v>216</v>
      </c>
      <c r="AD20" s="232">
        <f t="shared" si="20"/>
        <v>63</v>
      </c>
      <c r="AE20" s="232">
        <f t="shared" si="5"/>
        <v>291.666666666667</v>
      </c>
      <c r="AF20" s="232">
        <v>216</v>
      </c>
      <c r="AG20" s="232">
        <v>63</v>
      </c>
      <c r="AH20" s="306">
        <f t="shared" si="7"/>
        <v>291.666666666667</v>
      </c>
      <c r="AI20" s="304"/>
      <c r="AJ20" s="304"/>
      <c r="AK20" s="304"/>
      <c r="AL20" s="305">
        <f t="shared" si="10"/>
        <v>0</v>
      </c>
      <c r="AM20" s="305">
        <f t="shared" si="11"/>
        <v>0</v>
      </c>
    </row>
    <row r="21" s="67" customFormat="1" ht="18.6" customHeight="1" spans="1:39">
      <c r="A21" s="208" t="s">
        <v>47</v>
      </c>
      <c r="B21" s="203">
        <f t="shared" si="12"/>
        <v>460</v>
      </c>
      <c r="C21" s="203">
        <f t="shared" si="13"/>
        <v>108</v>
      </c>
      <c r="D21" s="207">
        <f t="shared" si="1"/>
        <v>234.782608695652</v>
      </c>
      <c r="E21" s="256">
        <v>460</v>
      </c>
      <c r="F21" s="256">
        <v>108</v>
      </c>
      <c r="G21" s="255">
        <f t="shared" si="14"/>
        <v>234.782608695652</v>
      </c>
      <c r="H21" s="256"/>
      <c r="I21" s="256"/>
      <c r="J21" s="256"/>
      <c r="K21" s="57">
        <f t="shared" si="8"/>
        <v>485</v>
      </c>
      <c r="L21" s="57">
        <f t="shared" si="15"/>
        <v>114.542553191489</v>
      </c>
      <c r="M21" s="268"/>
      <c r="N21" s="57">
        <v>485</v>
      </c>
      <c r="O21" s="270">
        <f t="shared" si="16"/>
        <v>114.542553191489</v>
      </c>
      <c r="P21" s="270"/>
      <c r="Q21" s="176"/>
      <c r="R21" s="283"/>
      <c r="S21" s="282"/>
      <c r="T21" s="213">
        <f t="shared" si="17"/>
        <v>470</v>
      </c>
      <c r="U21" s="213">
        <f t="shared" si="18"/>
        <v>111</v>
      </c>
      <c r="V21" s="213">
        <f t="shared" si="3"/>
        <v>236.170212765957</v>
      </c>
      <c r="W21" s="213">
        <v>470</v>
      </c>
      <c r="X21" s="213">
        <v>111</v>
      </c>
      <c r="Y21" s="297">
        <f t="shared" si="19"/>
        <v>236.170212765957</v>
      </c>
      <c r="Z21" s="299"/>
      <c r="AA21" s="299"/>
      <c r="AB21" s="299"/>
      <c r="AC21" s="231">
        <f t="shared" si="9"/>
        <v>470</v>
      </c>
      <c r="AD21" s="232">
        <f t="shared" si="20"/>
        <v>108</v>
      </c>
      <c r="AE21" s="232">
        <f t="shared" si="5"/>
        <v>229.787234042553</v>
      </c>
      <c r="AF21" s="232">
        <v>470</v>
      </c>
      <c r="AG21" s="232">
        <v>108</v>
      </c>
      <c r="AH21" s="306">
        <f t="shared" si="7"/>
        <v>229.787234042553</v>
      </c>
      <c r="AI21" s="304"/>
      <c r="AJ21" s="304"/>
      <c r="AK21" s="304"/>
      <c r="AL21" s="305">
        <f t="shared" si="10"/>
        <v>10</v>
      </c>
      <c r="AM21" s="305">
        <f t="shared" si="11"/>
        <v>3</v>
      </c>
    </row>
    <row r="22" s="67" customFormat="1" ht="18.6" customHeight="1" spans="1:39">
      <c r="A22" s="208" t="s">
        <v>48</v>
      </c>
      <c r="B22" s="203">
        <f t="shared" si="12"/>
        <v>2235</v>
      </c>
      <c r="C22" s="203">
        <f t="shared" si="13"/>
        <v>792</v>
      </c>
      <c r="D22" s="207">
        <f t="shared" si="1"/>
        <v>354.362416107383</v>
      </c>
      <c r="E22" s="256">
        <v>2235</v>
      </c>
      <c r="F22" s="256">
        <v>792</v>
      </c>
      <c r="G22" s="255">
        <f t="shared" si="14"/>
        <v>354.362416107383</v>
      </c>
      <c r="H22" s="256"/>
      <c r="I22" s="256"/>
      <c r="J22" s="256"/>
      <c r="K22" s="57">
        <f t="shared" si="8"/>
        <v>2210</v>
      </c>
      <c r="L22" s="57">
        <f t="shared" si="15"/>
        <v>777.759637188209</v>
      </c>
      <c r="M22" s="268"/>
      <c r="N22" s="57">
        <v>2210</v>
      </c>
      <c r="O22" s="270">
        <f t="shared" si="16"/>
        <v>777.759637188209</v>
      </c>
      <c r="P22" s="270"/>
      <c r="Q22" s="176"/>
      <c r="R22" s="283"/>
      <c r="S22" s="282"/>
      <c r="T22" s="213">
        <f t="shared" si="17"/>
        <v>2205</v>
      </c>
      <c r="U22" s="213">
        <f t="shared" si="18"/>
        <v>776</v>
      </c>
      <c r="V22" s="213">
        <f t="shared" si="3"/>
        <v>351.927437641723</v>
      </c>
      <c r="W22" s="122">
        <v>2205</v>
      </c>
      <c r="X22" s="213">
        <v>776</v>
      </c>
      <c r="Y22" s="297">
        <f t="shared" si="19"/>
        <v>351.927437641723</v>
      </c>
      <c r="Z22" s="299"/>
      <c r="AA22" s="299"/>
      <c r="AB22" s="299"/>
      <c r="AC22" s="231">
        <f t="shared" si="9"/>
        <v>2205</v>
      </c>
      <c r="AD22" s="232">
        <f t="shared" si="20"/>
        <v>763</v>
      </c>
      <c r="AE22" s="232">
        <f t="shared" si="5"/>
        <v>346.031746031746</v>
      </c>
      <c r="AF22" s="157">
        <v>2205</v>
      </c>
      <c r="AG22" s="232">
        <v>763</v>
      </c>
      <c r="AH22" s="306">
        <f t="shared" si="7"/>
        <v>346.031746031746</v>
      </c>
      <c r="AI22" s="304"/>
      <c r="AJ22" s="304"/>
      <c r="AK22" s="304"/>
      <c r="AL22" s="305">
        <f t="shared" si="10"/>
        <v>-30</v>
      </c>
      <c r="AM22" s="305">
        <f t="shared" si="11"/>
        <v>-16</v>
      </c>
    </row>
    <row r="23" s="67" customFormat="1" ht="18.6" customHeight="1" spans="1:39">
      <c r="A23" s="208" t="s">
        <v>49</v>
      </c>
      <c r="B23" s="203">
        <f t="shared" si="12"/>
        <v>2811</v>
      </c>
      <c r="C23" s="203">
        <f t="shared" si="13"/>
        <v>676</v>
      </c>
      <c r="D23" s="207">
        <f t="shared" si="1"/>
        <v>240.48381358947</v>
      </c>
      <c r="E23" s="256">
        <v>2811</v>
      </c>
      <c r="F23" s="256">
        <v>676</v>
      </c>
      <c r="G23" s="255">
        <f t="shared" si="14"/>
        <v>240.48381358947</v>
      </c>
      <c r="H23" s="256"/>
      <c r="I23" s="256"/>
      <c r="J23" s="256"/>
      <c r="K23" s="57">
        <f t="shared" si="8"/>
        <v>2805</v>
      </c>
      <c r="L23" s="57">
        <f t="shared" si="15"/>
        <v>677.415026833632</v>
      </c>
      <c r="M23" s="268"/>
      <c r="N23" s="57">
        <v>2805</v>
      </c>
      <c r="O23" s="270">
        <f t="shared" si="16"/>
        <v>677.415026833632</v>
      </c>
      <c r="P23" s="270"/>
      <c r="Q23" s="176"/>
      <c r="R23" s="283"/>
      <c r="S23" s="282"/>
      <c r="T23" s="213">
        <f t="shared" si="17"/>
        <v>2795</v>
      </c>
      <c r="U23" s="213">
        <f t="shared" si="18"/>
        <v>675</v>
      </c>
      <c r="V23" s="213">
        <f t="shared" si="3"/>
        <v>241.502683363148</v>
      </c>
      <c r="W23" s="213">
        <v>2795</v>
      </c>
      <c r="X23" s="213">
        <v>675</v>
      </c>
      <c r="Y23" s="297">
        <f t="shared" si="19"/>
        <v>241.502683363148</v>
      </c>
      <c r="Z23" s="299"/>
      <c r="AA23" s="299"/>
      <c r="AB23" s="299"/>
      <c r="AC23" s="231">
        <f t="shared" si="9"/>
        <v>2795</v>
      </c>
      <c r="AD23" s="232">
        <f t="shared" si="20"/>
        <v>668</v>
      </c>
      <c r="AE23" s="232">
        <f t="shared" si="5"/>
        <v>238.998211091234</v>
      </c>
      <c r="AF23" s="232">
        <v>2795</v>
      </c>
      <c r="AG23" s="232">
        <v>668</v>
      </c>
      <c r="AH23" s="306">
        <f t="shared" si="7"/>
        <v>238.998211091234</v>
      </c>
      <c r="AI23" s="304"/>
      <c r="AJ23" s="304"/>
      <c r="AK23" s="304"/>
      <c r="AL23" s="305">
        <f t="shared" si="10"/>
        <v>-16</v>
      </c>
      <c r="AM23" s="305">
        <f t="shared" si="11"/>
        <v>-1</v>
      </c>
    </row>
    <row r="24" customFormat="1" ht="18.6" customHeight="1" spans="1:37">
      <c r="A24" s="257"/>
      <c r="B24" s="258">
        <v>13400</v>
      </c>
      <c r="C24" s="258">
        <v>3503</v>
      </c>
      <c r="D24" s="258">
        <v>261.417910447761</v>
      </c>
      <c r="E24" s="64">
        <v>10368</v>
      </c>
      <c r="F24" s="64">
        <v>2948</v>
      </c>
      <c r="G24" s="259">
        <v>284.336419753086</v>
      </c>
      <c r="H24" s="64">
        <v>3032</v>
      </c>
      <c r="I24" s="64">
        <v>555</v>
      </c>
      <c r="J24" s="64">
        <v>183.047493403694</v>
      </c>
      <c r="K24" s="272">
        <v>13624</v>
      </c>
      <c r="L24" s="272"/>
      <c r="M24" s="273"/>
      <c r="N24" s="274">
        <f t="shared" ref="N24:R24" si="25">SUM(N9:N23)</f>
        <v>10574</v>
      </c>
      <c r="O24" s="274">
        <f t="shared" si="25"/>
        <v>2996.06418718157</v>
      </c>
      <c r="P24" s="274"/>
      <c r="Q24" s="274">
        <f t="shared" si="25"/>
        <v>3050</v>
      </c>
      <c r="R24" s="274">
        <f t="shared" si="25"/>
        <v>558.180278807413</v>
      </c>
      <c r="S24" s="285"/>
      <c r="T24" s="286">
        <f t="shared" ref="T24:X24" si="26">SUM(T8:T23)</f>
        <v>13400</v>
      </c>
      <c r="U24" s="286">
        <f t="shared" si="26"/>
        <v>3500</v>
      </c>
      <c r="V24" s="286">
        <f t="shared" si="3"/>
        <v>261.194029850746</v>
      </c>
      <c r="W24" s="286">
        <f t="shared" si="26"/>
        <v>10400</v>
      </c>
      <c r="X24" s="286">
        <f t="shared" si="26"/>
        <v>2950</v>
      </c>
      <c r="Y24" s="286">
        <f t="shared" si="19"/>
        <v>283.653846153846</v>
      </c>
      <c r="Z24" s="286">
        <f>SUM(Z8:Z23)</f>
        <v>3000</v>
      </c>
      <c r="AA24" s="286">
        <f>SUM(AA8:AA23)</f>
        <v>550</v>
      </c>
      <c r="AB24" s="286">
        <f>AA24/Z24*1000</f>
        <v>183.333333333333</v>
      </c>
      <c r="AC24" s="301">
        <v>13400</v>
      </c>
      <c r="AD24" s="301">
        <v>3500</v>
      </c>
      <c r="AE24" s="301">
        <v>261.194029850746</v>
      </c>
      <c r="AF24" s="301">
        <v>10400</v>
      </c>
      <c r="AG24" s="301">
        <v>2900</v>
      </c>
      <c r="AH24" s="308">
        <v>278.846153846154</v>
      </c>
      <c r="AI24" s="308">
        <v>3000</v>
      </c>
      <c r="AJ24" s="308">
        <v>600</v>
      </c>
      <c r="AK24" s="308">
        <v>200</v>
      </c>
    </row>
    <row r="25" customFormat="1" ht="18.6" customHeight="1" spans="1:28">
      <c r="A25" s="257"/>
      <c r="B25" s="258"/>
      <c r="C25" s="258"/>
      <c r="D25" s="258"/>
      <c r="E25" s="64"/>
      <c r="F25" s="64"/>
      <c r="G25" s="259"/>
      <c r="H25" s="64"/>
      <c r="I25" s="64"/>
      <c r="J25" s="64"/>
      <c r="K25" s="272"/>
      <c r="L25" s="272"/>
      <c r="M25" s="273"/>
      <c r="N25" s="272"/>
      <c r="O25" s="273"/>
      <c r="P25" s="273"/>
      <c r="Q25" s="39" t="s">
        <v>58</v>
      </c>
      <c r="R25" s="287"/>
      <c r="S25" s="287"/>
      <c r="T25" s="42">
        <f t="shared" ref="T25:AB25" si="27">T24-B24</f>
        <v>0</v>
      </c>
      <c r="U25" s="42">
        <f t="shared" si="27"/>
        <v>-3</v>
      </c>
      <c r="V25" s="42">
        <f t="shared" si="27"/>
        <v>-0.223880597014784</v>
      </c>
      <c r="W25" s="42">
        <f t="shared" si="27"/>
        <v>32</v>
      </c>
      <c r="X25" s="42">
        <f t="shared" si="27"/>
        <v>2</v>
      </c>
      <c r="Y25" s="42">
        <f t="shared" si="27"/>
        <v>-0.682573599239845</v>
      </c>
      <c r="Z25" s="42">
        <f t="shared" si="27"/>
        <v>-32</v>
      </c>
      <c r="AA25" s="42">
        <f t="shared" si="27"/>
        <v>-5</v>
      </c>
      <c r="AB25" s="42">
        <f t="shared" si="27"/>
        <v>0.285839929639309</v>
      </c>
    </row>
    <row r="26" ht="22" customHeight="1" spans="17:28">
      <c r="Q26" s="42" t="s">
        <v>15</v>
      </c>
      <c r="R26" s="288"/>
      <c r="S26" s="288"/>
      <c r="T26" s="42"/>
      <c r="U26" s="42">
        <f>U25/C7*100</f>
        <v>-0.0856408792463603</v>
      </c>
      <c r="V26" s="42">
        <f>V25/D7*100</f>
        <v>-0.0856408792463061</v>
      </c>
      <c r="W26" s="289">
        <f t="shared" ref="W26:AB26" si="28">W25/E24*100</f>
        <v>0.308641975308642</v>
      </c>
      <c r="X26" s="42">
        <f t="shared" si="28"/>
        <v>0.067842605156038</v>
      </c>
      <c r="Y26" s="42">
        <f t="shared" si="28"/>
        <v>-0.240058449013525</v>
      </c>
      <c r="Z26" s="42">
        <f t="shared" si="28"/>
        <v>-1.05540897097625</v>
      </c>
      <c r="AA26" s="42">
        <f t="shared" si="28"/>
        <v>-0.900900900900901</v>
      </c>
      <c r="AB26" s="42">
        <f t="shared" si="28"/>
        <v>0.156156156156105</v>
      </c>
    </row>
  </sheetData>
  <mergeCells count="20">
    <mergeCell ref="A2:R2"/>
    <mergeCell ref="T2:AB2"/>
    <mergeCell ref="E4:J4"/>
    <mergeCell ref="N4:R4"/>
    <mergeCell ref="W4:AB4"/>
    <mergeCell ref="AF4:AK4"/>
    <mergeCell ref="E5:G5"/>
    <mergeCell ref="H5:J5"/>
    <mergeCell ref="N5:P5"/>
    <mergeCell ref="Q5:S5"/>
    <mergeCell ref="W5:Y5"/>
    <mergeCell ref="Z5:AB5"/>
    <mergeCell ref="AF5:AH5"/>
    <mergeCell ref="AI5:AK5"/>
    <mergeCell ref="Q25:R25"/>
    <mergeCell ref="A4:A6"/>
    <mergeCell ref="B4:D5"/>
    <mergeCell ref="K4:M5"/>
    <mergeCell ref="T4:V5"/>
    <mergeCell ref="AC4:AE5"/>
  </mergeCells>
  <printOptions horizontalCentered="1" verticalCentered="1"/>
  <pageMargins left="0.196527777777778" right="0.196527777777778" top="0.786805555555556" bottom="0.786805555555556" header="0" footer="0"/>
  <pageSetup paperSize="9" fitToHeight="0" orientation="landscape" errors="blank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7"/>
  <sheetViews>
    <sheetView topLeftCell="R7" workbookViewId="0">
      <selection activeCell="M15" sqref="M15"/>
    </sheetView>
  </sheetViews>
  <sheetFormatPr defaultColWidth="8.75" defaultRowHeight="15.6"/>
  <cols>
    <col min="1" max="1" width="4.8" customWidth="1"/>
    <col min="2" max="2" width="6" customWidth="1"/>
    <col min="3" max="3" width="5" customWidth="1"/>
    <col min="4" max="4" width="5.5" customWidth="1"/>
    <col min="5" max="5" width="5.3" customWidth="1"/>
    <col min="6" max="6" width="5.4" customWidth="1"/>
    <col min="7" max="7" width="5.1" customWidth="1"/>
    <col min="8" max="8" width="5.3" customWidth="1"/>
    <col min="9" max="9" width="4.1" customWidth="1"/>
    <col min="10" max="10" width="4.6" customWidth="1"/>
    <col min="11" max="11" width="5.2" customWidth="1"/>
    <col min="12" max="12" width="4.9" customWidth="1"/>
    <col min="13" max="13" width="4.8" customWidth="1"/>
    <col min="14" max="14" width="6" customWidth="1"/>
    <col min="15" max="15" width="5.4" customWidth="1"/>
    <col min="16" max="16" width="5.2" customWidth="1"/>
    <col min="17" max="17" width="5.9" customWidth="1"/>
    <col min="18" max="18" width="5" customWidth="1"/>
    <col min="19" max="19" width="5.1" customWidth="1"/>
    <col min="20" max="20" width="5.6" customWidth="1"/>
    <col min="21" max="21" width="5.1" customWidth="1"/>
    <col min="22" max="22" width="4.8" customWidth="1"/>
    <col min="23" max="23" width="5.2" customWidth="1"/>
    <col min="24" max="24" width="5" customWidth="1"/>
    <col min="25" max="30" width="4.9" customWidth="1"/>
    <col min="31" max="31" width="4.3" customWidth="1"/>
    <col min="32" max="32" width="4.9" customWidth="1"/>
    <col min="33" max="33" width="5" customWidth="1"/>
    <col min="34" max="34" width="4" customWidth="1"/>
    <col min="35" max="47" width="4.9" customWidth="1"/>
    <col min="48" max="48" width="5.9" customWidth="1"/>
    <col min="49" max="49" width="6.2" customWidth="1"/>
    <col min="50" max="50" width="5.2" customWidth="1"/>
    <col min="51" max="51" width="6.6" customWidth="1"/>
    <col min="52" max="52" width="5.4" customWidth="1"/>
    <col min="53" max="53" width="5.2" customWidth="1"/>
    <col min="54" max="55" width="6.1" customWidth="1"/>
    <col min="56" max="56" width="4.9" customWidth="1"/>
    <col min="57" max="57" width="4.6" customWidth="1"/>
    <col min="58" max="59" width="5.2" customWidth="1"/>
    <col min="60" max="60" width="5.4" customWidth="1"/>
    <col min="61" max="61" width="5.7" customWidth="1"/>
    <col min="62" max="62" width="6.7" customWidth="1"/>
    <col min="63" max="63" width="5.2" customWidth="1"/>
  </cols>
  <sheetData>
    <row r="1" ht="25.15" customHeight="1"/>
    <row r="2" ht="33" customHeight="1" spans="1:24">
      <c r="A2" s="68" t="s">
        <v>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ht="18.6" customHeight="1"/>
    <row r="4" ht="26.45" customHeight="1" spans="1:61">
      <c r="A4" s="197" t="s">
        <v>2</v>
      </c>
      <c r="B4" s="198" t="s">
        <v>60</v>
      </c>
      <c r="C4" s="198"/>
      <c r="D4" s="198"/>
      <c r="E4" s="72" t="s">
        <v>5</v>
      </c>
      <c r="F4" s="72"/>
      <c r="G4" s="72"/>
      <c r="H4" s="72"/>
      <c r="I4" s="72"/>
      <c r="J4" s="72"/>
      <c r="K4" s="72"/>
      <c r="L4" s="72"/>
      <c r="M4" s="72"/>
      <c r="N4" s="210" t="s">
        <v>61</v>
      </c>
      <c r="O4" s="210"/>
      <c r="P4" s="210"/>
      <c r="Q4" s="114" t="s">
        <v>5</v>
      </c>
      <c r="R4" s="114"/>
      <c r="S4" s="114"/>
      <c r="T4" s="114"/>
      <c r="U4" s="114"/>
      <c r="V4" s="114"/>
      <c r="W4" s="114"/>
      <c r="X4" s="114"/>
      <c r="Y4" s="114"/>
      <c r="Z4" s="133" t="s">
        <v>62</v>
      </c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226"/>
      <c r="AL4" s="226" t="s">
        <v>63</v>
      </c>
      <c r="AM4" s="226"/>
      <c r="AN4" s="226"/>
      <c r="AO4" s="226"/>
      <c r="AP4" s="226"/>
      <c r="AQ4" s="226"/>
      <c r="AR4" s="226"/>
      <c r="AS4" s="226"/>
      <c r="AT4" s="226"/>
      <c r="AU4" s="226"/>
      <c r="AW4" s="237" t="s">
        <v>64</v>
      </c>
      <c r="AX4" s="237"/>
      <c r="AY4" s="237"/>
      <c r="AZ4" s="140" t="s">
        <v>5</v>
      </c>
      <c r="BA4" s="140"/>
      <c r="BB4" s="140"/>
      <c r="BC4" s="140"/>
      <c r="BD4" s="140"/>
      <c r="BE4" s="140"/>
      <c r="BF4" s="140"/>
      <c r="BG4" s="140"/>
      <c r="BH4" s="140"/>
      <c r="BI4" s="140"/>
    </row>
    <row r="5" ht="24" customHeight="1" spans="1:61">
      <c r="A5" s="199"/>
      <c r="B5" s="198"/>
      <c r="C5" s="198"/>
      <c r="D5" s="198"/>
      <c r="E5" s="88" t="s">
        <v>17</v>
      </c>
      <c r="F5" s="88"/>
      <c r="G5" s="88"/>
      <c r="H5" s="88" t="s">
        <v>18</v>
      </c>
      <c r="I5" s="88"/>
      <c r="J5" s="88"/>
      <c r="K5" s="76" t="s">
        <v>19</v>
      </c>
      <c r="L5" s="76"/>
      <c r="M5" s="76"/>
      <c r="N5" s="210"/>
      <c r="O5" s="210"/>
      <c r="P5" s="210"/>
      <c r="Q5" s="116" t="s">
        <v>17</v>
      </c>
      <c r="R5" s="116"/>
      <c r="S5" s="116"/>
      <c r="T5" s="116" t="s">
        <v>18</v>
      </c>
      <c r="U5" s="116"/>
      <c r="V5" s="116"/>
      <c r="W5" s="115" t="s">
        <v>19</v>
      </c>
      <c r="X5" s="115"/>
      <c r="Y5" s="115"/>
      <c r="Z5" s="220" t="s">
        <v>65</v>
      </c>
      <c r="AA5" s="220"/>
      <c r="AB5" s="220"/>
      <c r="AC5" s="220" t="s">
        <v>66</v>
      </c>
      <c r="AD5" s="220"/>
      <c r="AE5" s="220"/>
      <c r="AF5" s="220" t="s">
        <v>67</v>
      </c>
      <c r="AG5" s="220"/>
      <c r="AH5" s="220"/>
      <c r="AI5" s="220" t="s">
        <v>68</v>
      </c>
      <c r="AJ5" s="220"/>
      <c r="AK5" s="227"/>
      <c r="AL5" s="227" t="s">
        <v>65</v>
      </c>
      <c r="AM5" s="227"/>
      <c r="AN5" s="227"/>
      <c r="AO5" s="227" t="s">
        <v>66</v>
      </c>
      <c r="AP5" s="227"/>
      <c r="AQ5" s="227"/>
      <c r="AR5" s="227" t="s">
        <v>67</v>
      </c>
      <c r="AS5" s="227"/>
      <c r="AT5" s="227"/>
      <c r="AU5" s="227" t="s">
        <v>69</v>
      </c>
      <c r="AW5" s="237"/>
      <c r="AX5" s="237"/>
      <c r="AY5" s="237"/>
      <c r="AZ5" s="160" t="s">
        <v>17</v>
      </c>
      <c r="BA5" s="238"/>
      <c r="BB5" s="238"/>
      <c r="BC5" s="238"/>
      <c r="BD5" s="160" t="s">
        <v>18</v>
      </c>
      <c r="BE5" s="238"/>
      <c r="BF5" s="238"/>
      <c r="BG5" s="144" t="s">
        <v>19</v>
      </c>
      <c r="BH5" s="144"/>
      <c r="BI5" s="144"/>
    </row>
    <row r="6" ht="23" customHeight="1" spans="1:61">
      <c r="A6" s="199"/>
      <c r="B6" s="72" t="s">
        <v>8</v>
      </c>
      <c r="C6" s="72" t="s">
        <v>9</v>
      </c>
      <c r="D6" s="72" t="s">
        <v>10</v>
      </c>
      <c r="E6" s="72" t="s">
        <v>8</v>
      </c>
      <c r="F6" s="200" t="s">
        <v>9</v>
      </c>
      <c r="G6" s="201" t="s">
        <v>10</v>
      </c>
      <c r="H6" s="72" t="s">
        <v>8</v>
      </c>
      <c r="I6" s="79" t="s">
        <v>9</v>
      </c>
      <c r="J6" s="80" t="s">
        <v>10</v>
      </c>
      <c r="K6" s="79" t="s">
        <v>8</v>
      </c>
      <c r="L6" s="79" t="s">
        <v>9</v>
      </c>
      <c r="M6" s="80" t="s">
        <v>10</v>
      </c>
      <c r="N6" s="114" t="s">
        <v>8</v>
      </c>
      <c r="O6" s="114" t="s">
        <v>9</v>
      </c>
      <c r="P6" s="114" t="s">
        <v>10</v>
      </c>
      <c r="Q6" s="114" t="s">
        <v>8</v>
      </c>
      <c r="R6" s="217" t="s">
        <v>9</v>
      </c>
      <c r="S6" s="217" t="s">
        <v>10</v>
      </c>
      <c r="T6" s="114" t="s">
        <v>8</v>
      </c>
      <c r="U6" s="117" t="s">
        <v>9</v>
      </c>
      <c r="V6" s="218" t="s">
        <v>10</v>
      </c>
      <c r="W6" s="117" t="s">
        <v>8</v>
      </c>
      <c r="X6" s="117" t="s">
        <v>9</v>
      </c>
      <c r="Y6" s="218" t="s">
        <v>10</v>
      </c>
      <c r="Z6" s="127" t="s">
        <v>8</v>
      </c>
      <c r="AA6" s="127" t="s">
        <v>9</v>
      </c>
      <c r="AB6" s="221" t="s">
        <v>10</v>
      </c>
      <c r="AC6" s="127" t="s">
        <v>8</v>
      </c>
      <c r="AD6" s="127" t="s">
        <v>9</v>
      </c>
      <c r="AE6" s="221" t="s">
        <v>10</v>
      </c>
      <c r="AF6" s="127" t="s">
        <v>8</v>
      </c>
      <c r="AG6" s="127" t="s">
        <v>9</v>
      </c>
      <c r="AH6" s="221" t="s">
        <v>10</v>
      </c>
      <c r="AI6" s="127" t="s">
        <v>8</v>
      </c>
      <c r="AJ6" s="127" t="s">
        <v>9</v>
      </c>
      <c r="AK6" s="228"/>
      <c r="AL6" s="147" t="s">
        <v>8</v>
      </c>
      <c r="AM6" s="147" t="s">
        <v>9</v>
      </c>
      <c r="AN6" s="148" t="s">
        <v>10</v>
      </c>
      <c r="AO6" s="147" t="s">
        <v>8</v>
      </c>
      <c r="AP6" s="147" t="s">
        <v>9</v>
      </c>
      <c r="AQ6" s="148" t="s">
        <v>10</v>
      </c>
      <c r="AR6" s="147" t="s">
        <v>8</v>
      </c>
      <c r="AS6" s="147" t="s">
        <v>9</v>
      </c>
      <c r="AT6" s="148" t="s">
        <v>10</v>
      </c>
      <c r="AU6" s="228" t="s">
        <v>8</v>
      </c>
      <c r="AV6" t="s">
        <v>9</v>
      </c>
      <c r="AW6" s="140" t="s">
        <v>8</v>
      </c>
      <c r="AX6" s="140" t="s">
        <v>9</v>
      </c>
      <c r="AY6" s="140" t="s">
        <v>10</v>
      </c>
      <c r="AZ6" s="140" t="s">
        <v>8</v>
      </c>
      <c r="BA6" s="239" t="s">
        <v>9</v>
      </c>
      <c r="BB6" s="239" t="s">
        <v>10</v>
      </c>
      <c r="BC6" s="239" t="s">
        <v>70</v>
      </c>
      <c r="BD6" s="140" t="s">
        <v>8</v>
      </c>
      <c r="BE6" s="147" t="s">
        <v>9</v>
      </c>
      <c r="BF6" s="148" t="s">
        <v>10</v>
      </c>
      <c r="BG6" s="147" t="s">
        <v>8</v>
      </c>
      <c r="BH6" s="147" t="s">
        <v>9</v>
      </c>
      <c r="BI6" s="148" t="s">
        <v>10</v>
      </c>
    </row>
    <row r="7" s="67" customFormat="1" ht="18.6" customHeight="1" spans="1:62">
      <c r="A7" s="202" t="s">
        <v>33</v>
      </c>
      <c r="B7" s="203"/>
      <c r="C7" s="203"/>
      <c r="D7" s="203"/>
      <c r="E7" s="203"/>
      <c r="F7" s="203"/>
      <c r="G7" s="204"/>
      <c r="H7" s="205"/>
      <c r="I7" s="207"/>
      <c r="J7" s="211"/>
      <c r="K7" s="203"/>
      <c r="L7" s="203"/>
      <c r="M7" s="203"/>
      <c r="N7" s="212"/>
      <c r="O7" s="212"/>
      <c r="P7" s="212"/>
      <c r="Q7" s="212">
        <v>4000</v>
      </c>
      <c r="R7" s="212">
        <v>1400</v>
      </c>
      <c r="S7" s="212">
        <f>R7/Q7*1000</f>
        <v>350</v>
      </c>
      <c r="T7" s="212"/>
      <c r="U7" s="212"/>
      <c r="V7" s="212"/>
      <c r="W7" s="212">
        <v>5000</v>
      </c>
      <c r="X7" s="212">
        <v>1200</v>
      </c>
      <c r="Y7" s="212">
        <f>X7/W7*1000</f>
        <v>240</v>
      </c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W7" s="67">
        <f t="shared" ref="AW7:AW24" si="0">AZ7+BD7+BG7</f>
        <v>10000</v>
      </c>
      <c r="AX7" s="67">
        <f t="shared" ref="AX7:AX24" si="1">BA7+BE7+BH7</f>
        <v>3100</v>
      </c>
      <c r="AY7" s="67">
        <f t="shared" ref="AY7:AY24" si="2">AX7/AW7*1000</f>
        <v>310</v>
      </c>
      <c r="AZ7" s="67">
        <v>4000</v>
      </c>
      <c r="BA7" s="67">
        <v>1400</v>
      </c>
      <c r="BB7" s="67">
        <f t="shared" ref="BB7:BB12" si="3">BA7/AZ7*1000</f>
        <v>350</v>
      </c>
      <c r="BC7" s="240"/>
      <c r="BD7" s="67">
        <v>1000</v>
      </c>
      <c r="BE7" s="67">
        <v>500</v>
      </c>
      <c r="BF7" s="67">
        <f t="shared" ref="BF7:BF25" si="4">BE7/BD7*1000</f>
        <v>500</v>
      </c>
      <c r="BG7" s="67">
        <f>SUM(BG8:BG24)</f>
        <v>5000</v>
      </c>
      <c r="BH7" s="67">
        <f>SUM(BH8:BH24)</f>
        <v>1200</v>
      </c>
      <c r="BI7" s="67">
        <f t="shared" ref="BI7:BI24" si="5">BH7/BG7*1000</f>
        <v>240</v>
      </c>
      <c r="BJ7" s="67" t="s">
        <v>17</v>
      </c>
    </row>
    <row r="8" s="67" customFormat="1" ht="18.6" customHeight="1" spans="1:61">
      <c r="A8" s="202" t="s">
        <v>33</v>
      </c>
      <c r="B8" s="203">
        <f>SUM(B9:B24)</f>
        <v>9955</v>
      </c>
      <c r="C8" s="203">
        <f>SUM(C9:C24)</f>
        <v>3114</v>
      </c>
      <c r="D8" s="203">
        <f t="shared" ref="D8:D24" si="6">C8/B8*1000</f>
        <v>312.807634354596</v>
      </c>
      <c r="E8" s="203">
        <f t="shared" ref="E8:I8" si="7">SUM(E9:E24)</f>
        <v>3955</v>
      </c>
      <c r="F8" s="203">
        <f t="shared" si="7"/>
        <v>1366</v>
      </c>
      <c r="G8" s="206">
        <f t="shared" ref="G8:G12" si="8">F8/E8*1000</f>
        <v>345.385587863464</v>
      </c>
      <c r="H8" s="207">
        <f t="shared" si="7"/>
        <v>1037</v>
      </c>
      <c r="I8" s="203">
        <f t="shared" si="7"/>
        <v>547</v>
      </c>
      <c r="J8" s="207">
        <f t="shared" ref="J8:J24" si="9">I8/H8*1000</f>
        <v>527.4831243973</v>
      </c>
      <c r="K8" s="207">
        <f>SUM(K9:K24)</f>
        <v>4963</v>
      </c>
      <c r="L8" s="203">
        <f>SUM(L9:L24)</f>
        <v>1201</v>
      </c>
      <c r="M8" s="207">
        <f>L8/K8*1000</f>
        <v>241.990731412452</v>
      </c>
      <c r="N8" s="213">
        <f>SUM(N9:N24)</f>
        <v>10000</v>
      </c>
      <c r="O8" s="213">
        <f t="shared" ref="O8:R8" si="10">SUM(O9:O24)</f>
        <v>3100</v>
      </c>
      <c r="P8" s="213">
        <f>O8/N8*1000</f>
        <v>310</v>
      </c>
      <c r="Q8" s="213">
        <f t="shared" si="10"/>
        <v>4000</v>
      </c>
      <c r="R8" s="213">
        <f t="shared" si="10"/>
        <v>1377</v>
      </c>
      <c r="S8" s="213">
        <f>R8/Q8*1000</f>
        <v>344.25</v>
      </c>
      <c r="T8" s="121">
        <f t="shared" ref="T8:X8" si="11">SUM(T9:T24)</f>
        <v>1000</v>
      </c>
      <c r="U8" s="121">
        <f t="shared" si="11"/>
        <v>523</v>
      </c>
      <c r="V8" s="121">
        <f t="shared" ref="V7:V9" si="12">U8/T8*1000</f>
        <v>523</v>
      </c>
      <c r="W8" s="213">
        <f t="shared" si="11"/>
        <v>5000</v>
      </c>
      <c r="X8" s="213">
        <f t="shared" si="11"/>
        <v>1200</v>
      </c>
      <c r="Y8" s="213">
        <f t="shared" ref="Y7:Y9" si="13">X8/W8*1000</f>
        <v>240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30" t="s">
        <v>33</v>
      </c>
      <c r="AL8" s="231"/>
      <c r="AM8" s="232"/>
      <c r="AN8" s="232"/>
      <c r="AO8" s="232"/>
      <c r="AP8" s="232"/>
      <c r="AQ8" s="232"/>
      <c r="AR8" s="232"/>
      <c r="AS8" s="232"/>
      <c r="AT8" s="232"/>
      <c r="AU8" s="232"/>
      <c r="AV8" s="234"/>
      <c r="AW8" s="232">
        <v>9955</v>
      </c>
      <c r="AX8" s="232">
        <v>3114</v>
      </c>
      <c r="AY8" s="232">
        <v>312.807634354596</v>
      </c>
      <c r="AZ8" s="157"/>
      <c r="BA8" s="157"/>
      <c r="BB8" s="241"/>
      <c r="BC8" s="241"/>
      <c r="BD8" s="157" t="s">
        <v>71</v>
      </c>
      <c r="BE8" s="157">
        <v>490</v>
      </c>
      <c r="BF8" s="243"/>
      <c r="BG8" s="157"/>
      <c r="BH8" s="157"/>
      <c r="BI8" s="157"/>
    </row>
    <row r="9" s="67" customFormat="1" ht="18.6" customHeight="1" spans="1:61">
      <c r="A9" s="208" t="s">
        <v>34</v>
      </c>
      <c r="B9" s="203">
        <f t="shared" ref="B9:B24" si="14">E9+H9+K9</f>
        <v>44</v>
      </c>
      <c r="C9" s="203">
        <f t="shared" ref="C9:C24" si="15">F9+I9+L9</f>
        <v>15</v>
      </c>
      <c r="D9" s="203">
        <f t="shared" si="6"/>
        <v>340.909090909091</v>
      </c>
      <c r="E9" s="203"/>
      <c r="F9" s="203"/>
      <c r="G9" s="206"/>
      <c r="H9" s="207">
        <v>14</v>
      </c>
      <c r="I9" s="207">
        <v>6</v>
      </c>
      <c r="J9" s="207">
        <f t="shared" si="9"/>
        <v>428.571428571429</v>
      </c>
      <c r="K9" s="207">
        <v>30</v>
      </c>
      <c r="L9" s="203">
        <v>9</v>
      </c>
      <c r="M9" s="207">
        <f>L9/K9*1000</f>
        <v>300</v>
      </c>
      <c r="N9" s="213">
        <f t="shared" ref="N9:N24" si="16">Q9+T9+W9</f>
        <v>44</v>
      </c>
      <c r="O9" s="213">
        <f t="shared" ref="O9:O24" si="17">R9+U9+X9</f>
        <v>15</v>
      </c>
      <c r="P9" s="213">
        <f t="shared" ref="P8:P24" si="18">O9/N9*1000</f>
        <v>340.909090909091</v>
      </c>
      <c r="Q9" s="213"/>
      <c r="R9" s="213"/>
      <c r="S9" s="213"/>
      <c r="T9" s="121">
        <v>14</v>
      </c>
      <c r="U9" s="121">
        <v>6</v>
      </c>
      <c r="V9" s="121">
        <f t="shared" si="12"/>
        <v>428.571428571429</v>
      </c>
      <c r="W9" s="121">
        <v>30</v>
      </c>
      <c r="X9" s="213">
        <v>9</v>
      </c>
      <c r="Y9" s="213">
        <f t="shared" si="13"/>
        <v>300</v>
      </c>
      <c r="Z9" s="223">
        <v>30</v>
      </c>
      <c r="AA9" s="223">
        <v>9</v>
      </c>
      <c r="AB9" s="223">
        <f t="shared" ref="AB9:AB24" si="19">AA9/Z9*1000</f>
        <v>300</v>
      </c>
      <c r="AC9" s="223"/>
      <c r="AD9" s="223"/>
      <c r="AE9" s="223"/>
      <c r="AF9" s="223"/>
      <c r="AG9" s="223"/>
      <c r="AH9" s="223"/>
      <c r="AI9" s="223">
        <f>Z9+AC9+AF9</f>
        <v>30</v>
      </c>
      <c r="AJ9" s="223">
        <f>AA9+AD9+AG9</f>
        <v>9</v>
      </c>
      <c r="AK9" s="233" t="s">
        <v>34</v>
      </c>
      <c r="AL9" s="231">
        <v>30</v>
      </c>
      <c r="AM9" s="232">
        <v>9</v>
      </c>
      <c r="AN9" s="232">
        <f t="shared" ref="AN9:AN13" si="20">AM9/AL9*1000</f>
        <v>300</v>
      </c>
      <c r="AO9" s="232"/>
      <c r="AP9" s="232"/>
      <c r="AQ9" s="232"/>
      <c r="AR9" s="232"/>
      <c r="AS9" s="232"/>
      <c r="AT9" s="232"/>
      <c r="AU9" s="232">
        <f>AL9+AO9+AR9</f>
        <v>30</v>
      </c>
      <c r="AV9" s="235">
        <f>AM9+AP9+AS9</f>
        <v>9</v>
      </c>
      <c r="AW9" s="232">
        <f t="shared" si="0"/>
        <v>44</v>
      </c>
      <c r="AX9" s="232">
        <f t="shared" si="1"/>
        <v>14</v>
      </c>
      <c r="AY9" s="242">
        <f t="shared" si="2"/>
        <v>318.181818181818</v>
      </c>
      <c r="AZ9" s="232"/>
      <c r="BA9" s="232"/>
      <c r="BB9" s="232"/>
      <c r="BC9" s="157"/>
      <c r="BD9" s="150">
        <v>14</v>
      </c>
      <c r="BE9" s="150">
        <v>6</v>
      </c>
      <c r="BF9" s="150">
        <f t="shared" si="4"/>
        <v>428.571428571429</v>
      </c>
      <c r="BG9" s="150">
        <v>30</v>
      </c>
      <c r="BH9" s="232">
        <v>8</v>
      </c>
      <c r="BI9" s="232">
        <f t="shared" si="5"/>
        <v>266.666666666667</v>
      </c>
    </row>
    <row r="10" s="67" customFormat="1" ht="18.6" customHeight="1" spans="1:61">
      <c r="A10" s="208" t="s">
        <v>35</v>
      </c>
      <c r="B10" s="203">
        <f t="shared" si="14"/>
        <v>329</v>
      </c>
      <c r="C10" s="203">
        <f t="shared" si="15"/>
        <v>72</v>
      </c>
      <c r="D10" s="203">
        <f t="shared" si="6"/>
        <v>218.844984802432</v>
      </c>
      <c r="E10" s="203"/>
      <c r="F10" s="205"/>
      <c r="G10" s="206"/>
      <c r="H10" s="207"/>
      <c r="I10" s="207"/>
      <c r="J10" s="207"/>
      <c r="K10" s="207">
        <v>329</v>
      </c>
      <c r="L10" s="214">
        <v>72</v>
      </c>
      <c r="M10" s="207">
        <f t="shared" ref="M10:M24" si="21">L10/K10*1000</f>
        <v>218.844984802432</v>
      </c>
      <c r="N10" s="213">
        <f t="shared" si="16"/>
        <v>330</v>
      </c>
      <c r="O10" s="213">
        <f t="shared" si="17"/>
        <v>73</v>
      </c>
      <c r="P10" s="213">
        <f t="shared" si="18"/>
        <v>221.212121212121</v>
      </c>
      <c r="Q10" s="213"/>
      <c r="R10" s="122"/>
      <c r="S10" s="213"/>
      <c r="T10" s="121"/>
      <c r="U10" s="121"/>
      <c r="V10" s="121"/>
      <c r="W10" s="121">
        <v>330</v>
      </c>
      <c r="X10" s="219">
        <v>73</v>
      </c>
      <c r="Y10" s="213">
        <f t="shared" ref="Y10:Y24" si="22">X10/W10*1000</f>
        <v>221.212121212121</v>
      </c>
      <c r="Z10" s="223">
        <v>330</v>
      </c>
      <c r="AA10" s="223">
        <v>73</v>
      </c>
      <c r="AB10" s="223">
        <f t="shared" si="19"/>
        <v>221.212121212121</v>
      </c>
      <c r="AC10" s="223"/>
      <c r="AD10" s="223"/>
      <c r="AE10" s="223"/>
      <c r="AF10" s="223"/>
      <c r="AG10" s="223"/>
      <c r="AH10" s="223"/>
      <c r="AI10" s="223">
        <f t="shared" ref="AI10:AI24" si="23">Z10+AC10+AF10</f>
        <v>330</v>
      </c>
      <c r="AJ10" s="223">
        <f t="shared" ref="AJ10:AJ24" si="24">AA10+AD10+AG10</f>
        <v>73</v>
      </c>
      <c r="AK10" s="233" t="s">
        <v>35</v>
      </c>
      <c r="AL10" s="231">
        <v>329</v>
      </c>
      <c r="AM10" s="232">
        <v>72</v>
      </c>
      <c r="AN10" s="232">
        <f t="shared" si="20"/>
        <v>218.844984802432</v>
      </c>
      <c r="AO10" s="232"/>
      <c r="AP10" s="232"/>
      <c r="AQ10" s="232"/>
      <c r="AR10" s="232"/>
      <c r="AS10" s="232"/>
      <c r="AT10" s="232"/>
      <c r="AU10" s="232">
        <f>AL10+AO10+AR10</f>
        <v>329</v>
      </c>
      <c r="AV10" s="235">
        <f>AM10+AP10+AS10</f>
        <v>72</v>
      </c>
      <c r="AW10" s="232">
        <f t="shared" si="0"/>
        <v>330</v>
      </c>
      <c r="AX10" s="232">
        <f t="shared" si="1"/>
        <v>71</v>
      </c>
      <c r="AY10" s="242">
        <f t="shared" si="2"/>
        <v>215.151515151515</v>
      </c>
      <c r="AZ10" s="232"/>
      <c r="BA10" s="157"/>
      <c r="BB10" s="232"/>
      <c r="BC10" s="157"/>
      <c r="BD10" s="150"/>
      <c r="BE10" s="150"/>
      <c r="BF10" s="150"/>
      <c r="BG10" s="150">
        <v>330</v>
      </c>
      <c r="BH10" s="244">
        <v>71</v>
      </c>
      <c r="BI10" s="232">
        <f t="shared" si="5"/>
        <v>215.151515151515</v>
      </c>
    </row>
    <row r="11" s="67" customFormat="1" ht="18.6" customHeight="1" spans="1:62">
      <c r="A11" s="208" t="s">
        <v>36</v>
      </c>
      <c r="B11" s="203">
        <f t="shared" si="14"/>
        <v>645</v>
      </c>
      <c r="C11" s="203">
        <f t="shared" si="15"/>
        <v>237</v>
      </c>
      <c r="D11" s="203">
        <f t="shared" si="6"/>
        <v>367.441860465116</v>
      </c>
      <c r="E11" s="203">
        <v>401</v>
      </c>
      <c r="F11" s="203">
        <v>143</v>
      </c>
      <c r="G11" s="206">
        <f t="shared" si="8"/>
        <v>356.608478802993</v>
      </c>
      <c r="H11" s="207">
        <v>119</v>
      </c>
      <c r="I11" s="207">
        <v>72</v>
      </c>
      <c r="J11" s="207">
        <f t="shared" si="9"/>
        <v>605.042016806723</v>
      </c>
      <c r="K11" s="207">
        <v>125</v>
      </c>
      <c r="L11" s="214">
        <v>22</v>
      </c>
      <c r="M11" s="207">
        <f t="shared" si="21"/>
        <v>176</v>
      </c>
      <c r="N11" s="213">
        <f t="shared" si="16"/>
        <v>643</v>
      </c>
      <c r="O11" s="213">
        <f t="shared" si="17"/>
        <v>235</v>
      </c>
      <c r="P11" s="213">
        <f t="shared" si="18"/>
        <v>365.47433903577</v>
      </c>
      <c r="Q11" s="213">
        <v>405</v>
      </c>
      <c r="R11" s="213">
        <v>143</v>
      </c>
      <c r="S11" s="213">
        <f>R11/Q11*1000</f>
        <v>353.086419753086</v>
      </c>
      <c r="T11" s="121">
        <v>113</v>
      </c>
      <c r="U11" s="121">
        <v>67</v>
      </c>
      <c r="V11" s="121">
        <f t="shared" ref="V11:V24" si="25">U11/T11*1000</f>
        <v>592.920353982301</v>
      </c>
      <c r="W11" s="121">
        <v>125</v>
      </c>
      <c r="X11" s="219">
        <v>25</v>
      </c>
      <c r="Y11" s="213">
        <f t="shared" si="22"/>
        <v>200</v>
      </c>
      <c r="Z11" s="223">
        <v>125</v>
      </c>
      <c r="AA11" s="223">
        <v>25</v>
      </c>
      <c r="AB11" s="223">
        <f t="shared" si="19"/>
        <v>200</v>
      </c>
      <c r="AC11" s="223"/>
      <c r="AD11" s="223"/>
      <c r="AE11" s="223"/>
      <c r="AF11" s="223"/>
      <c r="AG11" s="223"/>
      <c r="AH11" s="223"/>
      <c r="AI11" s="223">
        <f t="shared" si="23"/>
        <v>125</v>
      </c>
      <c r="AJ11" s="223">
        <f t="shared" si="24"/>
        <v>25</v>
      </c>
      <c r="AK11" s="233" t="s">
        <v>36</v>
      </c>
      <c r="AL11" s="231">
        <v>125</v>
      </c>
      <c r="AM11" s="232">
        <v>22</v>
      </c>
      <c r="AN11" s="232">
        <f t="shared" si="20"/>
        <v>176</v>
      </c>
      <c r="AO11" s="232"/>
      <c r="AP11" s="232"/>
      <c r="AQ11" s="232"/>
      <c r="AR11" s="232"/>
      <c r="AS11" s="232"/>
      <c r="AT11" s="232"/>
      <c r="AU11" s="232">
        <f>AL11+AO11+AR11</f>
        <v>125</v>
      </c>
      <c r="AV11" s="235">
        <f>AM11+AP11+AS11</f>
        <v>22</v>
      </c>
      <c r="AW11" s="232">
        <f t="shared" si="0"/>
        <v>648</v>
      </c>
      <c r="AX11" s="232">
        <f t="shared" si="1"/>
        <v>233</v>
      </c>
      <c r="AY11" s="242">
        <f t="shared" si="2"/>
        <v>359.567901234568</v>
      </c>
      <c r="AZ11" s="232">
        <v>405</v>
      </c>
      <c r="BA11" s="232">
        <v>146</v>
      </c>
      <c r="BB11" s="232">
        <f t="shared" si="3"/>
        <v>360.493827160494</v>
      </c>
      <c r="BC11" s="243">
        <f>(BB11-G11)/G11*100</f>
        <v>1.08952775619442</v>
      </c>
      <c r="BD11" s="150">
        <v>113</v>
      </c>
      <c r="BE11" s="150">
        <v>64</v>
      </c>
      <c r="BF11" s="150">
        <f t="shared" si="4"/>
        <v>566.371681415929</v>
      </c>
      <c r="BG11" s="150">
        <v>130</v>
      </c>
      <c r="BH11" s="244">
        <v>23</v>
      </c>
      <c r="BI11" s="232">
        <f t="shared" si="5"/>
        <v>176.923076923077</v>
      </c>
      <c r="BJ11" s="245"/>
    </row>
    <row r="12" s="67" customFormat="1" ht="18.6" customHeight="1" spans="1:62">
      <c r="A12" s="208" t="s">
        <v>37</v>
      </c>
      <c r="B12" s="203">
        <f t="shared" si="14"/>
        <v>903</v>
      </c>
      <c r="C12" s="203">
        <f t="shared" si="15"/>
        <v>248</v>
      </c>
      <c r="D12" s="203">
        <f t="shared" si="6"/>
        <v>274.640088593577</v>
      </c>
      <c r="E12" s="203">
        <v>550</v>
      </c>
      <c r="F12" s="203">
        <v>158</v>
      </c>
      <c r="G12" s="206">
        <f t="shared" si="8"/>
        <v>287.272727272727</v>
      </c>
      <c r="H12" s="207">
        <v>115</v>
      </c>
      <c r="I12" s="207">
        <v>45</v>
      </c>
      <c r="J12" s="207">
        <f t="shared" si="9"/>
        <v>391.304347826087</v>
      </c>
      <c r="K12" s="207">
        <v>238</v>
      </c>
      <c r="L12" s="214">
        <v>45</v>
      </c>
      <c r="M12" s="207">
        <f t="shared" si="21"/>
        <v>189.075630252101</v>
      </c>
      <c r="N12" s="213">
        <f t="shared" si="16"/>
        <v>911</v>
      </c>
      <c r="O12" s="213">
        <f t="shared" si="17"/>
        <v>261</v>
      </c>
      <c r="P12" s="213">
        <f t="shared" si="18"/>
        <v>286.498353457739</v>
      </c>
      <c r="Q12" s="213">
        <v>556</v>
      </c>
      <c r="R12" s="213">
        <v>164</v>
      </c>
      <c r="S12" s="213">
        <f t="shared" ref="S12:S23" si="26">R12/Q12*1000</f>
        <v>294.964028776978</v>
      </c>
      <c r="T12" s="121">
        <v>109</v>
      </c>
      <c r="U12" s="121">
        <v>46</v>
      </c>
      <c r="V12" s="121">
        <f t="shared" si="25"/>
        <v>422.018348623853</v>
      </c>
      <c r="W12" s="121">
        <v>246</v>
      </c>
      <c r="X12" s="219">
        <v>51</v>
      </c>
      <c r="Y12" s="213">
        <f t="shared" si="22"/>
        <v>207.317073170732</v>
      </c>
      <c r="Z12" s="223">
        <v>62</v>
      </c>
      <c r="AA12" s="223">
        <v>11</v>
      </c>
      <c r="AB12" s="223">
        <f t="shared" si="19"/>
        <v>177.41935483871</v>
      </c>
      <c r="AC12" s="223">
        <v>120</v>
      </c>
      <c r="AD12" s="223">
        <v>20</v>
      </c>
      <c r="AE12" s="223">
        <f t="shared" ref="AE12:AE18" si="27">AD12/AC12*1000</f>
        <v>166.666666666667</v>
      </c>
      <c r="AF12" s="223">
        <v>64</v>
      </c>
      <c r="AG12" s="223">
        <v>20</v>
      </c>
      <c r="AH12" s="223">
        <f t="shared" ref="AH12:AH18" si="28">AG12/AF12*1000</f>
        <v>312.5</v>
      </c>
      <c r="AI12" s="223">
        <f t="shared" si="23"/>
        <v>246</v>
      </c>
      <c r="AJ12" s="223">
        <f t="shared" si="24"/>
        <v>51</v>
      </c>
      <c r="AK12" s="233" t="s">
        <v>37</v>
      </c>
      <c r="AL12" s="231">
        <v>62</v>
      </c>
      <c r="AM12" s="232">
        <v>4</v>
      </c>
      <c r="AN12" s="232">
        <f t="shared" si="20"/>
        <v>64.5161290322581</v>
      </c>
      <c r="AO12" s="232">
        <v>118</v>
      </c>
      <c r="AP12" s="232">
        <v>18</v>
      </c>
      <c r="AQ12" s="232">
        <f>AP12/AO12*1000</f>
        <v>152.542372881356</v>
      </c>
      <c r="AR12" s="232">
        <v>58</v>
      </c>
      <c r="AS12" s="232">
        <v>23</v>
      </c>
      <c r="AT12" s="232">
        <f>AS12/AR12*1000</f>
        <v>396.551724137931</v>
      </c>
      <c r="AU12" s="232">
        <f>AL12+AO12+AR12</f>
        <v>238</v>
      </c>
      <c r="AV12" s="236">
        <f>AM12+AP12+AS12</f>
        <v>45</v>
      </c>
      <c r="AW12" s="232">
        <f t="shared" si="0"/>
        <v>905</v>
      </c>
      <c r="AX12" s="232">
        <f t="shared" si="1"/>
        <v>252</v>
      </c>
      <c r="AY12" s="242">
        <f t="shared" si="2"/>
        <v>278.453038674033</v>
      </c>
      <c r="AZ12" s="232">
        <v>556</v>
      </c>
      <c r="BA12" s="232">
        <v>164</v>
      </c>
      <c r="BB12" s="232">
        <f t="shared" si="3"/>
        <v>294.964028776978</v>
      </c>
      <c r="BC12" s="243">
        <f t="shared" ref="BC12:BC23" si="29">(BB12-G12)/G12*100</f>
        <v>2.6773517894545</v>
      </c>
      <c r="BD12" s="150">
        <v>109</v>
      </c>
      <c r="BE12" s="150">
        <v>43</v>
      </c>
      <c r="BF12" s="150">
        <f t="shared" si="4"/>
        <v>394.495412844037</v>
      </c>
      <c r="BG12" s="150">
        <v>240</v>
      </c>
      <c r="BH12" s="244">
        <v>45</v>
      </c>
      <c r="BI12" s="232">
        <f t="shared" si="5"/>
        <v>187.5</v>
      </c>
      <c r="BJ12" s="245"/>
    </row>
    <row r="13" s="67" customFormat="1" ht="18.6" customHeight="1" spans="1:62">
      <c r="A13" s="208" t="s">
        <v>38</v>
      </c>
      <c r="B13" s="203">
        <f t="shared" si="14"/>
        <v>300</v>
      </c>
      <c r="C13" s="203">
        <f t="shared" si="15"/>
        <v>60</v>
      </c>
      <c r="D13" s="203">
        <f t="shared" si="6"/>
        <v>200</v>
      </c>
      <c r="E13" s="203"/>
      <c r="F13" s="203"/>
      <c r="G13" s="206"/>
      <c r="H13" s="207">
        <v>31</v>
      </c>
      <c r="I13" s="207">
        <v>11</v>
      </c>
      <c r="J13" s="207">
        <f t="shared" si="9"/>
        <v>354.838709677419</v>
      </c>
      <c r="K13" s="207">
        <v>269</v>
      </c>
      <c r="L13" s="214">
        <v>49</v>
      </c>
      <c r="M13" s="207">
        <f t="shared" si="21"/>
        <v>182.156133828996</v>
      </c>
      <c r="N13" s="213">
        <f t="shared" si="16"/>
        <v>299</v>
      </c>
      <c r="O13" s="213">
        <f t="shared" si="17"/>
        <v>67</v>
      </c>
      <c r="P13" s="213">
        <f t="shared" si="18"/>
        <v>224.080267558528</v>
      </c>
      <c r="Q13" s="213"/>
      <c r="R13" s="213"/>
      <c r="S13" s="213"/>
      <c r="T13" s="121">
        <v>30</v>
      </c>
      <c r="U13" s="121">
        <v>12</v>
      </c>
      <c r="V13" s="121">
        <f t="shared" si="25"/>
        <v>400</v>
      </c>
      <c r="W13" s="121">
        <v>269</v>
      </c>
      <c r="X13" s="219">
        <v>55</v>
      </c>
      <c r="Y13" s="213">
        <f t="shared" si="22"/>
        <v>204.460966542751</v>
      </c>
      <c r="Z13" s="223">
        <v>269</v>
      </c>
      <c r="AA13" s="223">
        <v>55</v>
      </c>
      <c r="AB13" s="223">
        <f t="shared" si="19"/>
        <v>204.460966542751</v>
      </c>
      <c r="AC13" s="223"/>
      <c r="AD13" s="223"/>
      <c r="AE13" s="223"/>
      <c r="AF13" s="223"/>
      <c r="AG13" s="223"/>
      <c r="AH13" s="223"/>
      <c r="AI13" s="223">
        <f t="shared" si="23"/>
        <v>269</v>
      </c>
      <c r="AJ13" s="223">
        <f t="shared" si="24"/>
        <v>55</v>
      </c>
      <c r="AK13" s="233" t="s">
        <v>38</v>
      </c>
      <c r="AL13" s="231">
        <v>269</v>
      </c>
      <c r="AM13" s="232">
        <v>49</v>
      </c>
      <c r="AN13" s="232">
        <f t="shared" si="20"/>
        <v>182.156133828996</v>
      </c>
      <c r="AO13" s="232"/>
      <c r="AP13" s="232"/>
      <c r="AQ13" s="232"/>
      <c r="AR13" s="232"/>
      <c r="AS13" s="232"/>
      <c r="AT13" s="232"/>
      <c r="AU13" s="232">
        <f t="shared" ref="AU13:AU24" si="30">AL13+AO13+AR13</f>
        <v>269</v>
      </c>
      <c r="AV13" s="236">
        <f t="shared" ref="AV13:AV24" si="31">AM13+AP13+AS13</f>
        <v>49</v>
      </c>
      <c r="AW13" s="232">
        <f t="shared" si="0"/>
        <v>300</v>
      </c>
      <c r="AX13" s="232">
        <f t="shared" si="1"/>
        <v>62</v>
      </c>
      <c r="AY13" s="242">
        <f t="shared" si="2"/>
        <v>206.666666666667</v>
      </c>
      <c r="AZ13" s="232"/>
      <c r="BA13" s="232"/>
      <c r="BB13" s="232"/>
      <c r="BC13" s="243"/>
      <c r="BD13" s="150">
        <v>30</v>
      </c>
      <c r="BE13" s="150">
        <v>11</v>
      </c>
      <c r="BF13" s="150">
        <f t="shared" si="4"/>
        <v>366.666666666667</v>
      </c>
      <c r="BG13" s="150">
        <v>270</v>
      </c>
      <c r="BH13" s="244">
        <v>51</v>
      </c>
      <c r="BI13" s="232">
        <f t="shared" si="5"/>
        <v>188.888888888889</v>
      </c>
      <c r="BJ13" s="245"/>
    </row>
    <row r="14" s="67" customFormat="1" ht="18.6" customHeight="1" spans="1:62">
      <c r="A14" s="208" t="s">
        <v>39</v>
      </c>
      <c r="B14" s="203">
        <f t="shared" si="14"/>
        <v>579</v>
      </c>
      <c r="C14" s="203">
        <f t="shared" si="15"/>
        <v>173</v>
      </c>
      <c r="D14" s="203">
        <f t="shared" si="6"/>
        <v>298.791018998273</v>
      </c>
      <c r="E14" s="203">
        <v>428</v>
      </c>
      <c r="F14" s="203">
        <v>122</v>
      </c>
      <c r="G14" s="206">
        <f t="shared" ref="G14:G20" si="32">F14/E14*1000</f>
        <v>285.046728971963</v>
      </c>
      <c r="H14" s="207">
        <v>105</v>
      </c>
      <c r="I14" s="207">
        <v>42</v>
      </c>
      <c r="J14" s="207">
        <f t="shared" si="9"/>
        <v>400</v>
      </c>
      <c r="K14" s="207">
        <v>46</v>
      </c>
      <c r="L14" s="214">
        <v>9</v>
      </c>
      <c r="M14" s="207">
        <f t="shared" si="21"/>
        <v>195.652173913043</v>
      </c>
      <c r="N14" s="213">
        <f t="shared" si="16"/>
        <v>579</v>
      </c>
      <c r="O14" s="213">
        <f t="shared" si="17"/>
        <v>180</v>
      </c>
      <c r="P14" s="213">
        <f t="shared" si="18"/>
        <v>310.880829015544</v>
      </c>
      <c r="Q14" s="213">
        <v>433</v>
      </c>
      <c r="R14" s="213">
        <v>127</v>
      </c>
      <c r="S14" s="213">
        <f t="shared" si="26"/>
        <v>293.302540415704</v>
      </c>
      <c r="T14" s="121">
        <v>100</v>
      </c>
      <c r="U14" s="121">
        <v>42</v>
      </c>
      <c r="V14" s="121">
        <f t="shared" si="25"/>
        <v>420</v>
      </c>
      <c r="W14" s="121">
        <v>46</v>
      </c>
      <c r="X14" s="219">
        <v>11</v>
      </c>
      <c r="Y14" s="213">
        <f t="shared" si="22"/>
        <v>239.130434782609</v>
      </c>
      <c r="Z14" s="223">
        <v>46</v>
      </c>
      <c r="AA14" s="223">
        <v>11</v>
      </c>
      <c r="AB14" s="223">
        <f t="shared" si="19"/>
        <v>239.130434782609</v>
      </c>
      <c r="AC14" s="223"/>
      <c r="AD14" s="223"/>
      <c r="AE14" s="223"/>
      <c r="AF14" s="223"/>
      <c r="AG14" s="223"/>
      <c r="AH14" s="223"/>
      <c r="AI14" s="223">
        <f t="shared" si="23"/>
        <v>46</v>
      </c>
      <c r="AJ14" s="223">
        <f t="shared" si="24"/>
        <v>11</v>
      </c>
      <c r="AK14" s="233" t="s">
        <v>39</v>
      </c>
      <c r="AL14" s="231">
        <v>46</v>
      </c>
      <c r="AM14" s="232">
        <v>9</v>
      </c>
      <c r="AN14" s="232">
        <f t="shared" ref="AN14:AN24" si="33">AM14/AL14*1000</f>
        <v>195.652173913043</v>
      </c>
      <c r="AO14" s="232"/>
      <c r="AP14" s="232"/>
      <c r="AQ14" s="232"/>
      <c r="AR14" s="232"/>
      <c r="AS14" s="232"/>
      <c r="AT14" s="232"/>
      <c r="AU14" s="232">
        <f t="shared" si="30"/>
        <v>46</v>
      </c>
      <c r="AV14" s="236">
        <f t="shared" si="31"/>
        <v>9</v>
      </c>
      <c r="AW14" s="232">
        <f t="shared" si="0"/>
        <v>583</v>
      </c>
      <c r="AX14" s="232">
        <f t="shared" si="1"/>
        <v>177</v>
      </c>
      <c r="AY14" s="242">
        <f t="shared" si="2"/>
        <v>303.602058319039</v>
      </c>
      <c r="AZ14" s="232">
        <v>433</v>
      </c>
      <c r="BA14" s="232">
        <v>127</v>
      </c>
      <c r="BB14" s="232">
        <f t="shared" ref="BB14:BB20" si="34">BA14/AZ14*1000</f>
        <v>293.302540415704</v>
      </c>
      <c r="BC14" s="243">
        <f t="shared" si="29"/>
        <v>2.89630106387007</v>
      </c>
      <c r="BD14" s="150">
        <v>100</v>
      </c>
      <c r="BE14" s="150">
        <v>40</v>
      </c>
      <c r="BF14" s="150">
        <f t="shared" si="4"/>
        <v>400</v>
      </c>
      <c r="BG14" s="150">
        <v>50</v>
      </c>
      <c r="BH14" s="244">
        <v>10</v>
      </c>
      <c r="BI14" s="232">
        <f t="shared" si="5"/>
        <v>200</v>
      </c>
      <c r="BJ14" s="245"/>
    </row>
    <row r="15" s="67" customFormat="1" ht="18.6" customHeight="1" spans="1:62">
      <c r="A15" s="208" t="s">
        <v>40</v>
      </c>
      <c r="B15" s="203">
        <f t="shared" si="14"/>
        <v>794</v>
      </c>
      <c r="C15" s="203">
        <f t="shared" si="15"/>
        <v>210</v>
      </c>
      <c r="D15" s="203">
        <f t="shared" si="6"/>
        <v>264.48362720403</v>
      </c>
      <c r="E15" s="203">
        <v>290</v>
      </c>
      <c r="F15" s="203">
        <v>114</v>
      </c>
      <c r="G15" s="206">
        <f t="shared" si="32"/>
        <v>393.103448275862</v>
      </c>
      <c r="H15" s="207">
        <v>54</v>
      </c>
      <c r="I15" s="207">
        <v>31</v>
      </c>
      <c r="J15" s="207">
        <f t="shared" si="9"/>
        <v>574.074074074074</v>
      </c>
      <c r="K15" s="207">
        <v>450</v>
      </c>
      <c r="L15" s="214">
        <v>65</v>
      </c>
      <c r="M15" s="207">
        <f t="shared" si="21"/>
        <v>144.444444444444</v>
      </c>
      <c r="N15" s="213">
        <f t="shared" si="16"/>
        <v>796</v>
      </c>
      <c r="O15" s="213">
        <f t="shared" si="17"/>
        <v>218</v>
      </c>
      <c r="P15" s="213">
        <f t="shared" si="18"/>
        <v>273.869346733668</v>
      </c>
      <c r="Q15" s="213">
        <v>293</v>
      </c>
      <c r="R15" s="213">
        <v>111</v>
      </c>
      <c r="S15" s="213">
        <f t="shared" si="26"/>
        <v>378.839590443686</v>
      </c>
      <c r="T15" s="121">
        <v>53</v>
      </c>
      <c r="U15" s="121">
        <v>29</v>
      </c>
      <c r="V15" s="121">
        <f t="shared" si="25"/>
        <v>547.169811320755</v>
      </c>
      <c r="W15" s="121">
        <v>450</v>
      </c>
      <c r="X15" s="219">
        <v>78</v>
      </c>
      <c r="Y15" s="213">
        <f t="shared" si="22"/>
        <v>173.333333333333</v>
      </c>
      <c r="Z15" s="223">
        <v>450</v>
      </c>
      <c r="AA15" s="223">
        <v>78</v>
      </c>
      <c r="AB15" s="223">
        <f t="shared" si="19"/>
        <v>173.333333333333</v>
      </c>
      <c r="AC15" s="223"/>
      <c r="AD15" s="223"/>
      <c r="AE15" s="223"/>
      <c r="AF15" s="223"/>
      <c r="AG15" s="223"/>
      <c r="AH15" s="223"/>
      <c r="AI15" s="223">
        <f t="shared" si="23"/>
        <v>450</v>
      </c>
      <c r="AJ15" s="223">
        <f t="shared" si="24"/>
        <v>78</v>
      </c>
      <c r="AK15" s="233" t="s">
        <v>40</v>
      </c>
      <c r="AL15" s="231">
        <v>450</v>
      </c>
      <c r="AM15" s="232">
        <v>65</v>
      </c>
      <c r="AN15" s="232">
        <f t="shared" si="33"/>
        <v>144.444444444444</v>
      </c>
      <c r="AO15" s="232"/>
      <c r="AP15" s="232"/>
      <c r="AQ15" s="232"/>
      <c r="AR15" s="232"/>
      <c r="AS15" s="232"/>
      <c r="AT15" s="232"/>
      <c r="AU15" s="232">
        <f t="shared" si="30"/>
        <v>450</v>
      </c>
      <c r="AV15" s="236">
        <f t="shared" si="31"/>
        <v>65</v>
      </c>
      <c r="AW15" s="232">
        <f t="shared" si="0"/>
        <v>801</v>
      </c>
      <c r="AX15" s="232">
        <f t="shared" si="1"/>
        <v>210</v>
      </c>
      <c r="AY15" s="242">
        <f t="shared" si="2"/>
        <v>262.172284644195</v>
      </c>
      <c r="AZ15" s="232">
        <v>293</v>
      </c>
      <c r="BA15" s="232">
        <v>115</v>
      </c>
      <c r="BB15" s="232">
        <f t="shared" si="34"/>
        <v>392.491467576792</v>
      </c>
      <c r="BC15" s="243">
        <f t="shared" si="29"/>
        <v>-0.155679300640683</v>
      </c>
      <c r="BD15" s="150">
        <v>53</v>
      </c>
      <c r="BE15" s="150">
        <v>28</v>
      </c>
      <c r="BF15" s="150">
        <f t="shared" si="4"/>
        <v>528.301886792453</v>
      </c>
      <c r="BG15" s="150">
        <v>455</v>
      </c>
      <c r="BH15" s="244">
        <v>67</v>
      </c>
      <c r="BI15" s="232">
        <f t="shared" si="5"/>
        <v>147.252747252747</v>
      </c>
      <c r="BJ15" s="245"/>
    </row>
    <row r="16" s="67" customFormat="1" ht="18.6" customHeight="1" spans="1:62">
      <c r="A16" s="208" t="s">
        <v>41</v>
      </c>
      <c r="B16" s="203">
        <f t="shared" si="14"/>
        <v>667</v>
      </c>
      <c r="C16" s="203">
        <f t="shared" si="15"/>
        <v>310</v>
      </c>
      <c r="D16" s="203">
        <f t="shared" si="6"/>
        <v>464.767616191904</v>
      </c>
      <c r="E16" s="203"/>
      <c r="F16" s="203"/>
      <c r="G16" s="206"/>
      <c r="H16" s="207">
        <v>86</v>
      </c>
      <c r="I16" s="207">
        <v>54</v>
      </c>
      <c r="J16" s="207">
        <f t="shared" si="9"/>
        <v>627.906976744186</v>
      </c>
      <c r="K16" s="207">
        <v>581</v>
      </c>
      <c r="L16" s="203">
        <v>256</v>
      </c>
      <c r="M16" s="205">
        <f t="shared" si="21"/>
        <v>440.619621342513</v>
      </c>
      <c r="N16" s="213">
        <f t="shared" si="16"/>
        <v>675</v>
      </c>
      <c r="O16" s="213">
        <f t="shared" si="17"/>
        <v>264</v>
      </c>
      <c r="P16" s="213">
        <f t="shared" si="18"/>
        <v>391.111111111111</v>
      </c>
      <c r="Q16" s="213"/>
      <c r="R16" s="213"/>
      <c r="S16" s="213"/>
      <c r="T16" s="121">
        <v>85</v>
      </c>
      <c r="U16" s="121">
        <v>51</v>
      </c>
      <c r="V16" s="121">
        <f t="shared" si="25"/>
        <v>600</v>
      </c>
      <c r="W16" s="121">
        <v>590</v>
      </c>
      <c r="X16" s="213">
        <v>213</v>
      </c>
      <c r="Y16" s="213">
        <f t="shared" si="22"/>
        <v>361.016949152542</v>
      </c>
      <c r="Z16" s="223">
        <v>260</v>
      </c>
      <c r="AA16" s="223">
        <v>76</v>
      </c>
      <c r="AB16" s="223">
        <f t="shared" si="19"/>
        <v>292.307692307692</v>
      </c>
      <c r="AC16" s="223">
        <v>60</v>
      </c>
      <c r="AD16" s="223">
        <v>16</v>
      </c>
      <c r="AE16" s="223">
        <f t="shared" si="27"/>
        <v>266.666666666667</v>
      </c>
      <c r="AF16" s="223">
        <v>270</v>
      </c>
      <c r="AG16" s="223">
        <v>121</v>
      </c>
      <c r="AH16" s="223">
        <f t="shared" si="28"/>
        <v>448.148148148148</v>
      </c>
      <c r="AI16" s="223">
        <f t="shared" si="23"/>
        <v>590</v>
      </c>
      <c r="AJ16" s="223">
        <f t="shared" si="24"/>
        <v>213</v>
      </c>
      <c r="AK16" s="233" t="s">
        <v>41</v>
      </c>
      <c r="AL16" s="231">
        <v>260</v>
      </c>
      <c r="AM16" s="232">
        <v>95</v>
      </c>
      <c r="AN16" s="232">
        <f t="shared" si="33"/>
        <v>365.384615384615</v>
      </c>
      <c r="AO16" s="232">
        <v>57</v>
      </c>
      <c r="AP16" s="232">
        <v>17</v>
      </c>
      <c r="AQ16" s="232">
        <f t="shared" ref="AQ16:AQ20" si="35">AP16/AO16*1000</f>
        <v>298.245614035088</v>
      </c>
      <c r="AR16" s="232">
        <v>264</v>
      </c>
      <c r="AS16" s="232">
        <v>144</v>
      </c>
      <c r="AT16" s="232">
        <f t="shared" ref="AT16:AT20" si="36">AS16/AR16*1000</f>
        <v>545.454545454545</v>
      </c>
      <c r="AU16" s="232">
        <f t="shared" si="30"/>
        <v>581</v>
      </c>
      <c r="AV16" s="236">
        <f t="shared" si="31"/>
        <v>256</v>
      </c>
      <c r="AW16" s="232">
        <f t="shared" si="0"/>
        <v>665</v>
      </c>
      <c r="AX16" s="232">
        <f t="shared" si="1"/>
        <v>295</v>
      </c>
      <c r="AY16" s="242">
        <f t="shared" si="2"/>
        <v>443.609022556391</v>
      </c>
      <c r="AZ16" s="232"/>
      <c r="BA16" s="232"/>
      <c r="BB16" s="232"/>
      <c r="BC16" s="243"/>
      <c r="BD16" s="150">
        <v>85</v>
      </c>
      <c r="BE16" s="150">
        <v>50</v>
      </c>
      <c r="BF16" s="150">
        <f t="shared" si="4"/>
        <v>588.235294117647</v>
      </c>
      <c r="BG16" s="150">
        <v>580</v>
      </c>
      <c r="BH16" s="232">
        <v>245</v>
      </c>
      <c r="BI16" s="232">
        <f t="shared" si="5"/>
        <v>422.413793103448</v>
      </c>
      <c r="BJ16" s="245"/>
    </row>
    <row r="17" s="67" customFormat="1" ht="18.6" customHeight="1" spans="1:62">
      <c r="A17" s="208" t="s">
        <v>42</v>
      </c>
      <c r="B17" s="203">
        <f t="shared" si="14"/>
        <v>1167</v>
      </c>
      <c r="C17" s="203">
        <f t="shared" si="15"/>
        <v>374</v>
      </c>
      <c r="D17" s="203">
        <f t="shared" si="6"/>
        <v>320.479862896315</v>
      </c>
      <c r="E17" s="203">
        <v>630</v>
      </c>
      <c r="F17" s="207">
        <v>232</v>
      </c>
      <c r="G17" s="206">
        <f t="shared" si="32"/>
        <v>368.253968253968</v>
      </c>
      <c r="H17" s="207">
        <v>87</v>
      </c>
      <c r="I17" s="207">
        <v>45</v>
      </c>
      <c r="J17" s="207">
        <f t="shared" si="9"/>
        <v>517.241379310345</v>
      </c>
      <c r="K17" s="207">
        <v>450</v>
      </c>
      <c r="L17" s="214">
        <v>97</v>
      </c>
      <c r="M17" s="207">
        <f t="shared" si="21"/>
        <v>215.555555555556</v>
      </c>
      <c r="N17" s="213">
        <f t="shared" si="16"/>
        <v>1177</v>
      </c>
      <c r="O17" s="213">
        <f t="shared" si="17"/>
        <v>376</v>
      </c>
      <c r="P17" s="213">
        <f t="shared" si="18"/>
        <v>319.45624468989</v>
      </c>
      <c r="Q17" s="213">
        <v>637</v>
      </c>
      <c r="R17" s="121">
        <v>231</v>
      </c>
      <c r="S17" s="213">
        <f t="shared" si="26"/>
        <v>362.637362637363</v>
      </c>
      <c r="T17" s="121">
        <v>83</v>
      </c>
      <c r="U17" s="121">
        <v>44</v>
      </c>
      <c r="V17" s="121">
        <f t="shared" si="25"/>
        <v>530.120481927711</v>
      </c>
      <c r="W17" s="121">
        <v>457</v>
      </c>
      <c r="X17" s="219">
        <v>101</v>
      </c>
      <c r="Y17" s="213">
        <f t="shared" si="22"/>
        <v>221.006564551422</v>
      </c>
      <c r="Z17" s="223">
        <v>239</v>
      </c>
      <c r="AA17" s="223">
        <v>43</v>
      </c>
      <c r="AB17" s="223">
        <f t="shared" si="19"/>
        <v>179.916317991632</v>
      </c>
      <c r="AC17" s="223">
        <v>140</v>
      </c>
      <c r="AD17" s="223">
        <v>24</v>
      </c>
      <c r="AE17" s="223">
        <f t="shared" si="27"/>
        <v>171.428571428571</v>
      </c>
      <c r="AF17" s="223">
        <v>78</v>
      </c>
      <c r="AG17" s="223">
        <v>34</v>
      </c>
      <c r="AH17" s="223">
        <f t="shared" si="28"/>
        <v>435.897435897436</v>
      </c>
      <c r="AI17" s="223">
        <f t="shared" si="23"/>
        <v>457</v>
      </c>
      <c r="AJ17" s="223">
        <f t="shared" si="24"/>
        <v>101</v>
      </c>
      <c r="AK17" s="233" t="s">
        <v>42</v>
      </c>
      <c r="AL17" s="231">
        <v>239</v>
      </c>
      <c r="AM17" s="232">
        <v>37</v>
      </c>
      <c r="AN17" s="232">
        <f t="shared" si="33"/>
        <v>154.811715481172</v>
      </c>
      <c r="AO17" s="232">
        <v>138</v>
      </c>
      <c r="AP17" s="232">
        <v>24</v>
      </c>
      <c r="AQ17" s="232">
        <f t="shared" si="35"/>
        <v>173.913043478261</v>
      </c>
      <c r="AR17" s="232">
        <v>73</v>
      </c>
      <c r="AS17" s="232">
        <v>36</v>
      </c>
      <c r="AT17" s="232">
        <f t="shared" si="36"/>
        <v>493.150684931507</v>
      </c>
      <c r="AU17" s="232">
        <f t="shared" si="30"/>
        <v>450</v>
      </c>
      <c r="AV17" s="236">
        <f t="shared" si="31"/>
        <v>97</v>
      </c>
      <c r="AW17" s="232">
        <f t="shared" si="0"/>
        <v>1175</v>
      </c>
      <c r="AX17" s="232">
        <f t="shared" si="1"/>
        <v>375</v>
      </c>
      <c r="AY17" s="242">
        <f t="shared" si="2"/>
        <v>319.148936170213</v>
      </c>
      <c r="AZ17" s="232">
        <v>637</v>
      </c>
      <c r="BA17" s="150">
        <v>236</v>
      </c>
      <c r="BB17" s="232">
        <f t="shared" si="34"/>
        <v>370.486656200942</v>
      </c>
      <c r="BC17" s="243">
        <f t="shared" si="29"/>
        <v>0.606290261462678</v>
      </c>
      <c r="BD17" s="150">
        <v>83</v>
      </c>
      <c r="BE17" s="150">
        <v>41</v>
      </c>
      <c r="BF17" s="150">
        <f t="shared" si="4"/>
        <v>493.975903614458</v>
      </c>
      <c r="BG17" s="150">
        <v>455</v>
      </c>
      <c r="BH17" s="244">
        <v>98</v>
      </c>
      <c r="BI17" s="232">
        <f t="shared" si="5"/>
        <v>215.384615384615</v>
      </c>
      <c r="BJ17" s="245"/>
    </row>
    <row r="18" s="67" customFormat="1" ht="18.6" customHeight="1" spans="1:62">
      <c r="A18" s="208" t="s">
        <v>43</v>
      </c>
      <c r="B18" s="203">
        <f t="shared" si="14"/>
        <v>389</v>
      </c>
      <c r="C18" s="203">
        <f t="shared" si="15"/>
        <v>106</v>
      </c>
      <c r="D18" s="203">
        <f t="shared" si="6"/>
        <v>272.493573264781</v>
      </c>
      <c r="E18" s="203">
        <v>246</v>
      </c>
      <c r="F18" s="207">
        <v>84</v>
      </c>
      <c r="G18" s="206">
        <f t="shared" si="32"/>
        <v>341.463414634146</v>
      </c>
      <c r="H18" s="207">
        <v>21</v>
      </c>
      <c r="I18" s="207">
        <v>10</v>
      </c>
      <c r="J18" s="207">
        <f t="shared" si="9"/>
        <v>476.190476190476</v>
      </c>
      <c r="K18" s="207">
        <v>122</v>
      </c>
      <c r="L18" s="214">
        <v>12</v>
      </c>
      <c r="M18" s="205">
        <f t="shared" si="21"/>
        <v>98.3606557377049</v>
      </c>
      <c r="N18" s="213">
        <f t="shared" si="16"/>
        <v>397</v>
      </c>
      <c r="O18" s="213">
        <f t="shared" si="17"/>
        <v>118</v>
      </c>
      <c r="P18" s="213">
        <f t="shared" si="18"/>
        <v>297.229219143577</v>
      </c>
      <c r="Q18" s="213">
        <v>249</v>
      </c>
      <c r="R18" s="121">
        <v>85</v>
      </c>
      <c r="S18" s="213">
        <f t="shared" si="26"/>
        <v>341.36546184739</v>
      </c>
      <c r="T18" s="121">
        <v>21</v>
      </c>
      <c r="U18" s="121">
        <v>10</v>
      </c>
      <c r="V18" s="121">
        <f t="shared" si="25"/>
        <v>476.190476190476</v>
      </c>
      <c r="W18" s="121">
        <v>127</v>
      </c>
      <c r="X18" s="219">
        <v>23</v>
      </c>
      <c r="Y18" s="213">
        <f t="shared" si="22"/>
        <v>181.102362204724</v>
      </c>
      <c r="Z18" s="223">
        <v>89</v>
      </c>
      <c r="AA18" s="223">
        <v>15</v>
      </c>
      <c r="AB18" s="223">
        <f t="shared" si="19"/>
        <v>168.539325842697</v>
      </c>
      <c r="AC18" s="223">
        <v>8</v>
      </c>
      <c r="AD18" s="223">
        <v>2</v>
      </c>
      <c r="AE18" s="223">
        <f t="shared" si="27"/>
        <v>250</v>
      </c>
      <c r="AF18" s="223">
        <v>30</v>
      </c>
      <c r="AG18" s="223">
        <v>6</v>
      </c>
      <c r="AH18" s="223">
        <f t="shared" si="28"/>
        <v>200</v>
      </c>
      <c r="AI18" s="223">
        <f t="shared" si="23"/>
        <v>127</v>
      </c>
      <c r="AJ18" s="223">
        <f t="shared" si="24"/>
        <v>23</v>
      </c>
      <c r="AK18" s="233" t="s">
        <v>43</v>
      </c>
      <c r="AL18" s="231">
        <v>89</v>
      </c>
      <c r="AM18" s="232">
        <v>8</v>
      </c>
      <c r="AN18" s="232">
        <f t="shared" si="33"/>
        <v>89.8876404494382</v>
      </c>
      <c r="AO18" s="232">
        <v>6</v>
      </c>
      <c r="AP18" s="232">
        <v>2</v>
      </c>
      <c r="AQ18" s="232">
        <f t="shared" si="35"/>
        <v>333.333333333333</v>
      </c>
      <c r="AR18" s="232">
        <v>27</v>
      </c>
      <c r="AS18" s="232">
        <v>2</v>
      </c>
      <c r="AT18" s="232">
        <f t="shared" si="36"/>
        <v>74.0740740740741</v>
      </c>
      <c r="AU18" s="232">
        <f t="shared" si="30"/>
        <v>122</v>
      </c>
      <c r="AV18" s="236">
        <f t="shared" si="31"/>
        <v>12</v>
      </c>
      <c r="AW18" s="232">
        <f t="shared" si="0"/>
        <v>395</v>
      </c>
      <c r="AX18" s="232">
        <f t="shared" si="1"/>
        <v>108</v>
      </c>
      <c r="AY18" s="242">
        <f t="shared" si="2"/>
        <v>273.417721518987</v>
      </c>
      <c r="AZ18" s="232">
        <v>249</v>
      </c>
      <c r="BA18" s="150">
        <v>86</v>
      </c>
      <c r="BB18" s="232">
        <f t="shared" si="34"/>
        <v>345.381526104418</v>
      </c>
      <c r="BC18" s="243">
        <f t="shared" si="29"/>
        <v>1.14744693057945</v>
      </c>
      <c r="BD18" s="150">
        <v>21</v>
      </c>
      <c r="BE18" s="150">
        <v>9</v>
      </c>
      <c r="BF18" s="150">
        <f t="shared" si="4"/>
        <v>428.571428571429</v>
      </c>
      <c r="BG18" s="150">
        <v>125</v>
      </c>
      <c r="BH18" s="244">
        <v>13</v>
      </c>
      <c r="BI18" s="232">
        <f t="shared" si="5"/>
        <v>104</v>
      </c>
      <c r="BJ18" s="245"/>
    </row>
    <row r="19" s="67" customFormat="1" ht="18.6" customHeight="1" spans="1:62">
      <c r="A19" s="208" t="s">
        <v>44</v>
      </c>
      <c r="B19" s="203">
        <f t="shared" si="14"/>
        <v>1234</v>
      </c>
      <c r="C19" s="203">
        <f t="shared" si="15"/>
        <v>375</v>
      </c>
      <c r="D19" s="203">
        <f t="shared" si="6"/>
        <v>303.889789303079</v>
      </c>
      <c r="E19" s="203">
        <v>690</v>
      </c>
      <c r="F19" s="207">
        <v>250</v>
      </c>
      <c r="G19" s="206">
        <f t="shared" si="32"/>
        <v>362.31884057971</v>
      </c>
      <c r="H19" s="207">
        <v>114</v>
      </c>
      <c r="I19" s="207">
        <v>57</v>
      </c>
      <c r="J19" s="207">
        <f t="shared" si="9"/>
        <v>500</v>
      </c>
      <c r="K19" s="207">
        <v>430</v>
      </c>
      <c r="L19" s="214">
        <v>68</v>
      </c>
      <c r="M19" s="207">
        <f t="shared" si="21"/>
        <v>158.139534883721</v>
      </c>
      <c r="N19" s="213">
        <f t="shared" si="16"/>
        <v>1238</v>
      </c>
      <c r="O19" s="213">
        <f t="shared" si="17"/>
        <v>384</v>
      </c>
      <c r="P19" s="213">
        <f t="shared" si="18"/>
        <v>310.177705977383</v>
      </c>
      <c r="Q19" s="213">
        <v>698</v>
      </c>
      <c r="R19" s="121">
        <v>252</v>
      </c>
      <c r="S19" s="213">
        <f t="shared" si="26"/>
        <v>361.031518624642</v>
      </c>
      <c r="T19" s="121">
        <v>110</v>
      </c>
      <c r="U19" s="121">
        <v>56</v>
      </c>
      <c r="V19" s="121">
        <f t="shared" si="25"/>
        <v>509.090909090909</v>
      </c>
      <c r="W19" s="121">
        <v>430</v>
      </c>
      <c r="X19" s="219">
        <v>76</v>
      </c>
      <c r="Y19" s="213">
        <f t="shared" si="22"/>
        <v>176.744186046512</v>
      </c>
      <c r="Z19" s="223">
        <v>430</v>
      </c>
      <c r="AA19" s="223">
        <v>76</v>
      </c>
      <c r="AB19" s="223">
        <f t="shared" si="19"/>
        <v>176.744186046512</v>
      </c>
      <c r="AC19" s="223"/>
      <c r="AD19" s="223"/>
      <c r="AE19" s="223"/>
      <c r="AF19" s="223"/>
      <c r="AG19" s="223"/>
      <c r="AH19" s="223"/>
      <c r="AI19" s="223">
        <f t="shared" si="23"/>
        <v>430</v>
      </c>
      <c r="AJ19" s="223">
        <f t="shared" si="24"/>
        <v>76</v>
      </c>
      <c r="AK19" s="233" t="s">
        <v>44</v>
      </c>
      <c r="AL19" s="231">
        <v>430</v>
      </c>
      <c r="AM19" s="232">
        <v>68</v>
      </c>
      <c r="AN19" s="232">
        <f t="shared" si="33"/>
        <v>158.139534883721</v>
      </c>
      <c r="AO19" s="232"/>
      <c r="AP19" s="232"/>
      <c r="AQ19" s="232"/>
      <c r="AR19" s="232"/>
      <c r="AS19" s="232"/>
      <c r="AT19" s="232"/>
      <c r="AU19" s="232">
        <f t="shared" si="30"/>
        <v>430</v>
      </c>
      <c r="AV19" s="236">
        <f t="shared" si="31"/>
        <v>68</v>
      </c>
      <c r="AW19" s="232">
        <f t="shared" si="0"/>
        <v>1243</v>
      </c>
      <c r="AX19" s="232">
        <f t="shared" si="1"/>
        <v>381</v>
      </c>
      <c r="AY19" s="242">
        <f t="shared" si="2"/>
        <v>306.5164923572</v>
      </c>
      <c r="AZ19" s="232">
        <v>698</v>
      </c>
      <c r="BA19" s="150">
        <v>257</v>
      </c>
      <c r="BB19" s="232">
        <f t="shared" si="34"/>
        <v>368.194842406877</v>
      </c>
      <c r="BC19" s="243">
        <f t="shared" si="29"/>
        <v>1.62177650429799</v>
      </c>
      <c r="BD19" s="150">
        <v>110</v>
      </c>
      <c r="BE19" s="150">
        <v>54</v>
      </c>
      <c r="BF19" s="150">
        <f t="shared" si="4"/>
        <v>490.909090909091</v>
      </c>
      <c r="BG19" s="150">
        <v>435</v>
      </c>
      <c r="BH19" s="244">
        <v>70</v>
      </c>
      <c r="BI19" s="232">
        <f t="shared" si="5"/>
        <v>160.919540229885</v>
      </c>
      <c r="BJ19" s="245"/>
    </row>
    <row r="20" s="67" customFormat="1" ht="18.6" customHeight="1" spans="1:62">
      <c r="A20" s="208" t="s">
        <v>45</v>
      </c>
      <c r="B20" s="203">
        <f t="shared" si="14"/>
        <v>1466</v>
      </c>
      <c r="C20" s="203">
        <f t="shared" si="15"/>
        <v>439</v>
      </c>
      <c r="D20" s="203">
        <f t="shared" si="6"/>
        <v>299.454297407913</v>
      </c>
      <c r="E20" s="203">
        <v>640</v>
      </c>
      <c r="F20" s="207">
        <v>235</v>
      </c>
      <c r="G20" s="206">
        <f t="shared" si="32"/>
        <v>367.1875</v>
      </c>
      <c r="H20" s="207">
        <v>53</v>
      </c>
      <c r="I20" s="207">
        <v>31</v>
      </c>
      <c r="J20" s="207">
        <f t="shared" si="9"/>
        <v>584.905660377358</v>
      </c>
      <c r="K20" s="207">
        <v>773</v>
      </c>
      <c r="L20" s="214">
        <v>173</v>
      </c>
      <c r="M20" s="207">
        <f t="shared" si="21"/>
        <v>223.803363518758</v>
      </c>
      <c r="N20" s="213">
        <f t="shared" si="16"/>
        <v>1479</v>
      </c>
      <c r="O20" s="213">
        <f t="shared" si="17"/>
        <v>450</v>
      </c>
      <c r="P20" s="213">
        <f t="shared" si="18"/>
        <v>304.259634888438</v>
      </c>
      <c r="Q20" s="213">
        <v>648</v>
      </c>
      <c r="R20" s="121">
        <v>236</v>
      </c>
      <c r="S20" s="213">
        <f t="shared" si="26"/>
        <v>364.197530864198</v>
      </c>
      <c r="T20" s="121">
        <v>51</v>
      </c>
      <c r="U20" s="121">
        <v>28</v>
      </c>
      <c r="V20" s="121">
        <f t="shared" si="25"/>
        <v>549.019607843137</v>
      </c>
      <c r="W20" s="121">
        <v>780</v>
      </c>
      <c r="X20" s="219">
        <v>186</v>
      </c>
      <c r="Y20" s="213">
        <f t="shared" si="22"/>
        <v>238.461538461538</v>
      </c>
      <c r="Z20" s="223">
        <v>229</v>
      </c>
      <c r="AA20" s="223">
        <v>40</v>
      </c>
      <c r="AB20" s="223">
        <f t="shared" si="19"/>
        <v>174.672489082969</v>
      </c>
      <c r="AC20" s="223">
        <v>271</v>
      </c>
      <c r="AD20" s="223">
        <v>63</v>
      </c>
      <c r="AE20" s="223">
        <f>AD20/AC20*1000</f>
        <v>232.472324723247</v>
      </c>
      <c r="AF20" s="223">
        <v>280</v>
      </c>
      <c r="AG20" s="223">
        <v>83</v>
      </c>
      <c r="AH20" s="223">
        <f>AG20/AF20*1000</f>
        <v>296.428571428571</v>
      </c>
      <c r="AI20" s="223">
        <f t="shared" si="23"/>
        <v>780</v>
      </c>
      <c r="AJ20" s="223">
        <f t="shared" si="24"/>
        <v>186</v>
      </c>
      <c r="AK20" s="233" t="s">
        <v>45</v>
      </c>
      <c r="AL20" s="231">
        <v>229</v>
      </c>
      <c r="AM20" s="232">
        <v>26</v>
      </c>
      <c r="AN20" s="232">
        <f t="shared" si="33"/>
        <v>113.53711790393</v>
      </c>
      <c r="AO20" s="232">
        <v>270</v>
      </c>
      <c r="AP20" s="232">
        <v>64</v>
      </c>
      <c r="AQ20" s="232">
        <f t="shared" si="35"/>
        <v>237.037037037037</v>
      </c>
      <c r="AR20" s="232">
        <v>274</v>
      </c>
      <c r="AS20" s="232">
        <v>83</v>
      </c>
      <c r="AT20" s="232">
        <f t="shared" si="36"/>
        <v>302.919708029197</v>
      </c>
      <c r="AU20" s="232">
        <f t="shared" si="30"/>
        <v>773</v>
      </c>
      <c r="AV20" s="236">
        <f t="shared" si="31"/>
        <v>173</v>
      </c>
      <c r="AW20" s="232">
        <f t="shared" si="0"/>
        <v>1469</v>
      </c>
      <c r="AX20" s="232">
        <f t="shared" si="1"/>
        <v>440</v>
      </c>
      <c r="AY20" s="242">
        <f t="shared" si="2"/>
        <v>299.523485364193</v>
      </c>
      <c r="AZ20" s="232">
        <v>648</v>
      </c>
      <c r="BA20" s="150">
        <v>240</v>
      </c>
      <c r="BB20" s="232">
        <f t="shared" si="34"/>
        <v>370.37037037037</v>
      </c>
      <c r="BC20" s="243">
        <f t="shared" si="29"/>
        <v>0.866824271079578</v>
      </c>
      <c r="BD20" s="150">
        <v>51</v>
      </c>
      <c r="BE20" s="150">
        <v>27</v>
      </c>
      <c r="BF20" s="150">
        <f t="shared" si="4"/>
        <v>529.411764705882</v>
      </c>
      <c r="BG20" s="150">
        <v>770</v>
      </c>
      <c r="BH20" s="244">
        <v>173</v>
      </c>
      <c r="BI20" s="232">
        <f t="shared" si="5"/>
        <v>224.675324675325</v>
      </c>
      <c r="BJ20" s="245"/>
    </row>
    <row r="21" s="67" customFormat="1" ht="18.6" customHeight="1" spans="1:62">
      <c r="A21" s="208" t="s">
        <v>46</v>
      </c>
      <c r="B21" s="203">
        <f t="shared" si="14"/>
        <v>205</v>
      </c>
      <c r="C21" s="203">
        <f t="shared" si="15"/>
        <v>41</v>
      </c>
      <c r="D21" s="203">
        <f t="shared" si="6"/>
        <v>200</v>
      </c>
      <c r="E21" s="203"/>
      <c r="F21" s="207"/>
      <c r="G21" s="206"/>
      <c r="H21" s="207">
        <v>33</v>
      </c>
      <c r="I21" s="207">
        <v>17</v>
      </c>
      <c r="J21" s="207">
        <f t="shared" si="9"/>
        <v>515.151515151515</v>
      </c>
      <c r="K21" s="207">
        <v>172</v>
      </c>
      <c r="L21" s="214">
        <v>24</v>
      </c>
      <c r="M21" s="207">
        <f t="shared" si="21"/>
        <v>139.53488372093</v>
      </c>
      <c r="N21" s="213">
        <f t="shared" si="16"/>
        <v>205</v>
      </c>
      <c r="O21" s="213">
        <f t="shared" si="17"/>
        <v>47</v>
      </c>
      <c r="P21" s="213">
        <f t="shared" si="18"/>
        <v>229.268292682927</v>
      </c>
      <c r="Q21" s="213"/>
      <c r="R21" s="121"/>
      <c r="S21" s="213"/>
      <c r="T21" s="121">
        <v>33</v>
      </c>
      <c r="U21" s="121">
        <v>17</v>
      </c>
      <c r="V21" s="121">
        <f t="shared" si="25"/>
        <v>515.151515151515</v>
      </c>
      <c r="W21" s="121">
        <v>172</v>
      </c>
      <c r="X21" s="219">
        <v>30</v>
      </c>
      <c r="Y21" s="213">
        <f t="shared" si="22"/>
        <v>174.418604651163</v>
      </c>
      <c r="Z21" s="223">
        <v>172</v>
      </c>
      <c r="AA21" s="223">
        <v>30</v>
      </c>
      <c r="AB21" s="223">
        <f t="shared" si="19"/>
        <v>174.418604651163</v>
      </c>
      <c r="AC21" s="223"/>
      <c r="AD21" s="223"/>
      <c r="AE21" s="223"/>
      <c r="AF21" s="223"/>
      <c r="AG21" s="223"/>
      <c r="AH21" s="223"/>
      <c r="AI21" s="223">
        <f t="shared" si="23"/>
        <v>172</v>
      </c>
      <c r="AJ21" s="223">
        <f t="shared" si="24"/>
        <v>30</v>
      </c>
      <c r="AK21" s="233" t="s">
        <v>46</v>
      </c>
      <c r="AL21" s="231">
        <v>172</v>
      </c>
      <c r="AM21" s="232">
        <v>24</v>
      </c>
      <c r="AN21" s="232">
        <f t="shared" si="33"/>
        <v>139.53488372093</v>
      </c>
      <c r="AO21" s="232"/>
      <c r="AP21" s="232"/>
      <c r="AQ21" s="232"/>
      <c r="AR21" s="232"/>
      <c r="AS21" s="232"/>
      <c r="AT21" s="232"/>
      <c r="AU21" s="232">
        <f t="shared" si="30"/>
        <v>172</v>
      </c>
      <c r="AV21" s="236">
        <f t="shared" si="31"/>
        <v>24</v>
      </c>
      <c r="AW21" s="232">
        <f t="shared" si="0"/>
        <v>208</v>
      </c>
      <c r="AX21" s="232">
        <f t="shared" si="1"/>
        <v>42</v>
      </c>
      <c r="AY21" s="242">
        <f t="shared" si="2"/>
        <v>201.923076923077</v>
      </c>
      <c r="AZ21" s="232"/>
      <c r="BA21" s="150"/>
      <c r="BB21" s="232"/>
      <c r="BC21" s="243"/>
      <c r="BD21" s="150">
        <v>33</v>
      </c>
      <c r="BE21" s="150">
        <v>16</v>
      </c>
      <c r="BF21" s="150">
        <f t="shared" si="4"/>
        <v>484.848484848485</v>
      </c>
      <c r="BG21" s="150">
        <v>175</v>
      </c>
      <c r="BH21" s="244">
        <v>26</v>
      </c>
      <c r="BI21" s="232">
        <f t="shared" si="5"/>
        <v>148.571428571429</v>
      </c>
      <c r="BJ21" s="245"/>
    </row>
    <row r="22" s="67" customFormat="1" ht="18.6" customHeight="1" spans="1:62">
      <c r="A22" s="208" t="s">
        <v>47</v>
      </c>
      <c r="B22" s="203">
        <f t="shared" si="14"/>
        <v>35</v>
      </c>
      <c r="C22" s="203">
        <f t="shared" si="15"/>
        <v>9</v>
      </c>
      <c r="D22" s="203">
        <f t="shared" si="6"/>
        <v>257.142857142857</v>
      </c>
      <c r="E22" s="203"/>
      <c r="F22" s="207"/>
      <c r="G22" s="206"/>
      <c r="H22" s="207">
        <v>10</v>
      </c>
      <c r="I22" s="207">
        <v>4</v>
      </c>
      <c r="J22" s="207">
        <f t="shared" si="9"/>
        <v>400</v>
      </c>
      <c r="K22" s="207">
        <v>25</v>
      </c>
      <c r="L22" s="214">
        <v>5</v>
      </c>
      <c r="M22" s="207">
        <f t="shared" si="21"/>
        <v>200</v>
      </c>
      <c r="N22" s="213">
        <f t="shared" si="16"/>
        <v>35</v>
      </c>
      <c r="O22" s="213">
        <f t="shared" si="17"/>
        <v>11</v>
      </c>
      <c r="P22" s="213">
        <f t="shared" si="18"/>
        <v>314.285714285714</v>
      </c>
      <c r="Q22" s="213"/>
      <c r="R22" s="121"/>
      <c r="S22" s="213"/>
      <c r="T22" s="121">
        <v>10</v>
      </c>
      <c r="U22" s="121">
        <v>5</v>
      </c>
      <c r="V22" s="121">
        <f t="shared" si="25"/>
        <v>500</v>
      </c>
      <c r="W22" s="121">
        <v>25</v>
      </c>
      <c r="X22" s="219">
        <v>6</v>
      </c>
      <c r="Y22" s="213">
        <f t="shared" si="22"/>
        <v>240</v>
      </c>
      <c r="Z22" s="223">
        <v>25</v>
      </c>
      <c r="AA22" s="223">
        <v>6</v>
      </c>
      <c r="AB22" s="223">
        <f t="shared" si="19"/>
        <v>240</v>
      </c>
      <c r="AC22" s="223"/>
      <c r="AD22" s="223"/>
      <c r="AE22" s="223"/>
      <c r="AF22" s="223"/>
      <c r="AG22" s="223"/>
      <c r="AH22" s="223"/>
      <c r="AI22" s="223">
        <f t="shared" si="23"/>
        <v>25</v>
      </c>
      <c r="AJ22" s="223">
        <f t="shared" si="24"/>
        <v>6</v>
      </c>
      <c r="AK22" s="233" t="s">
        <v>47</v>
      </c>
      <c r="AL22" s="231">
        <v>25</v>
      </c>
      <c r="AM22" s="232">
        <v>5</v>
      </c>
      <c r="AN22" s="232">
        <f t="shared" si="33"/>
        <v>200</v>
      </c>
      <c r="AO22" s="232"/>
      <c r="AP22" s="232"/>
      <c r="AQ22" s="232"/>
      <c r="AR22" s="232"/>
      <c r="AS22" s="232"/>
      <c r="AT22" s="232"/>
      <c r="AU22" s="232">
        <f t="shared" si="30"/>
        <v>25</v>
      </c>
      <c r="AV22" s="236">
        <f t="shared" si="31"/>
        <v>5</v>
      </c>
      <c r="AW22" s="232">
        <f t="shared" si="0"/>
        <v>40</v>
      </c>
      <c r="AX22" s="232">
        <f t="shared" si="1"/>
        <v>10</v>
      </c>
      <c r="AY22" s="242">
        <f t="shared" si="2"/>
        <v>250</v>
      </c>
      <c r="AZ22" s="232"/>
      <c r="BA22" s="150"/>
      <c r="BB22" s="232"/>
      <c r="BC22" s="243"/>
      <c r="BD22" s="150">
        <v>10</v>
      </c>
      <c r="BE22" s="150">
        <v>4</v>
      </c>
      <c r="BF22" s="150">
        <f t="shared" si="4"/>
        <v>400</v>
      </c>
      <c r="BG22" s="150">
        <v>30</v>
      </c>
      <c r="BH22" s="244">
        <v>6</v>
      </c>
      <c r="BI22" s="232">
        <f t="shared" si="5"/>
        <v>200</v>
      </c>
      <c r="BJ22" s="245"/>
    </row>
    <row r="23" s="67" customFormat="1" ht="18.6" customHeight="1" spans="1:62">
      <c r="A23" s="208" t="s">
        <v>48</v>
      </c>
      <c r="B23" s="203">
        <f t="shared" si="14"/>
        <v>888</v>
      </c>
      <c r="C23" s="203">
        <f t="shared" si="15"/>
        <v>340</v>
      </c>
      <c r="D23" s="203">
        <f t="shared" si="6"/>
        <v>382.882882882883</v>
      </c>
      <c r="E23" s="203">
        <v>80</v>
      </c>
      <c r="F23" s="207">
        <v>28</v>
      </c>
      <c r="G23" s="206">
        <f>F23/E23*1000</f>
        <v>350</v>
      </c>
      <c r="H23" s="207">
        <v>90</v>
      </c>
      <c r="I23" s="207">
        <v>59</v>
      </c>
      <c r="J23" s="207">
        <f t="shared" si="9"/>
        <v>655.555555555556</v>
      </c>
      <c r="K23" s="207">
        <v>718</v>
      </c>
      <c r="L23" s="203">
        <v>253</v>
      </c>
      <c r="M23" s="207">
        <f t="shared" si="21"/>
        <v>352.367688022284</v>
      </c>
      <c r="N23" s="213">
        <f t="shared" si="16"/>
        <v>885</v>
      </c>
      <c r="O23" s="213">
        <f t="shared" si="17"/>
        <v>299</v>
      </c>
      <c r="P23" s="213">
        <f t="shared" si="18"/>
        <v>337.853107344633</v>
      </c>
      <c r="Q23" s="213">
        <v>81</v>
      </c>
      <c r="R23" s="121">
        <v>28</v>
      </c>
      <c r="S23" s="213">
        <f t="shared" si="26"/>
        <v>345.679012345679</v>
      </c>
      <c r="T23" s="121">
        <v>86</v>
      </c>
      <c r="U23" s="121">
        <v>52</v>
      </c>
      <c r="V23" s="121">
        <f t="shared" si="25"/>
        <v>604.651162790698</v>
      </c>
      <c r="W23" s="121">
        <v>718</v>
      </c>
      <c r="X23" s="213">
        <v>219</v>
      </c>
      <c r="Y23" s="213">
        <f t="shared" si="22"/>
        <v>305.013927576602</v>
      </c>
      <c r="Z23" s="223">
        <v>718</v>
      </c>
      <c r="AA23" s="223">
        <v>219</v>
      </c>
      <c r="AB23" s="223">
        <f t="shared" si="19"/>
        <v>305.013927576602</v>
      </c>
      <c r="AC23" s="223"/>
      <c r="AD23" s="223"/>
      <c r="AE23" s="223"/>
      <c r="AF23" s="223"/>
      <c r="AG23" s="223"/>
      <c r="AH23" s="223"/>
      <c r="AI23" s="223">
        <f t="shared" si="23"/>
        <v>718</v>
      </c>
      <c r="AJ23" s="223">
        <f t="shared" si="24"/>
        <v>219</v>
      </c>
      <c r="AK23" s="233" t="s">
        <v>48</v>
      </c>
      <c r="AL23" s="231">
        <v>718</v>
      </c>
      <c r="AM23" s="232">
        <v>253</v>
      </c>
      <c r="AN23" s="232">
        <f t="shared" si="33"/>
        <v>352.367688022284</v>
      </c>
      <c r="AO23" s="232"/>
      <c r="AP23" s="232"/>
      <c r="AQ23" s="232"/>
      <c r="AR23" s="232"/>
      <c r="AS23" s="232"/>
      <c r="AT23" s="232"/>
      <c r="AU23" s="232">
        <f t="shared" si="30"/>
        <v>718</v>
      </c>
      <c r="AV23" s="236">
        <f t="shared" si="31"/>
        <v>253</v>
      </c>
      <c r="AW23" s="232">
        <f t="shared" si="0"/>
        <v>882</v>
      </c>
      <c r="AX23" s="232">
        <f t="shared" si="1"/>
        <v>331</v>
      </c>
      <c r="AY23" s="242">
        <f t="shared" si="2"/>
        <v>375.283446712018</v>
      </c>
      <c r="AZ23" s="232">
        <v>81</v>
      </c>
      <c r="BA23" s="150">
        <v>29</v>
      </c>
      <c r="BB23" s="232">
        <f>BA23/AZ23*1000</f>
        <v>358.024691358025</v>
      </c>
      <c r="BC23" s="243">
        <f t="shared" si="29"/>
        <v>2.29276895943562</v>
      </c>
      <c r="BD23" s="150">
        <v>86</v>
      </c>
      <c r="BE23" s="150">
        <v>51</v>
      </c>
      <c r="BF23" s="150">
        <f t="shared" si="4"/>
        <v>593.023255813954</v>
      </c>
      <c r="BG23" s="150">
        <v>715</v>
      </c>
      <c r="BH23" s="232">
        <v>251</v>
      </c>
      <c r="BI23" s="232">
        <f t="shared" si="5"/>
        <v>351.048951048951</v>
      </c>
      <c r="BJ23" s="245"/>
    </row>
    <row r="24" s="67" customFormat="1" ht="18.6" customHeight="1" spans="1:61">
      <c r="A24" s="208" t="s">
        <v>49</v>
      </c>
      <c r="B24" s="203">
        <f t="shared" si="14"/>
        <v>310</v>
      </c>
      <c r="C24" s="203">
        <f t="shared" si="15"/>
        <v>105</v>
      </c>
      <c r="D24" s="203">
        <f t="shared" si="6"/>
        <v>338.709677419355</v>
      </c>
      <c r="E24" s="203"/>
      <c r="F24" s="207"/>
      <c r="G24" s="209"/>
      <c r="H24" s="207">
        <v>105</v>
      </c>
      <c r="I24" s="207">
        <v>63</v>
      </c>
      <c r="J24" s="207">
        <f t="shared" si="9"/>
        <v>600</v>
      </c>
      <c r="K24" s="207">
        <v>205</v>
      </c>
      <c r="L24" s="214">
        <v>42</v>
      </c>
      <c r="M24" s="207">
        <f t="shared" si="21"/>
        <v>204.878048780488</v>
      </c>
      <c r="N24" s="213">
        <f t="shared" si="16"/>
        <v>307</v>
      </c>
      <c r="O24" s="213">
        <f t="shared" si="17"/>
        <v>102</v>
      </c>
      <c r="P24" s="213">
        <f t="shared" si="18"/>
        <v>332.247557003257</v>
      </c>
      <c r="Q24" s="213"/>
      <c r="R24" s="121"/>
      <c r="S24" s="213"/>
      <c r="T24" s="121">
        <v>102</v>
      </c>
      <c r="U24" s="121">
        <v>58</v>
      </c>
      <c r="V24" s="121">
        <f t="shared" si="25"/>
        <v>568.627450980392</v>
      </c>
      <c r="W24" s="121">
        <v>205</v>
      </c>
      <c r="X24" s="219">
        <v>44</v>
      </c>
      <c r="Y24" s="213">
        <f t="shared" si="22"/>
        <v>214.634146341463</v>
      </c>
      <c r="Z24" s="223">
        <v>205</v>
      </c>
      <c r="AA24" s="223">
        <v>44</v>
      </c>
      <c r="AB24" s="223">
        <f t="shared" si="19"/>
        <v>214.634146341463</v>
      </c>
      <c r="AC24" s="223"/>
      <c r="AD24" s="223"/>
      <c r="AE24" s="223"/>
      <c r="AF24" s="223"/>
      <c r="AG24" s="223"/>
      <c r="AH24" s="223"/>
      <c r="AI24" s="223">
        <f t="shared" si="23"/>
        <v>205</v>
      </c>
      <c r="AJ24" s="223">
        <f t="shared" si="24"/>
        <v>44</v>
      </c>
      <c r="AK24" s="233" t="s">
        <v>49</v>
      </c>
      <c r="AL24" s="231">
        <v>205</v>
      </c>
      <c r="AM24" s="232">
        <v>42</v>
      </c>
      <c r="AN24" s="232">
        <f t="shared" si="33"/>
        <v>204.878048780488</v>
      </c>
      <c r="AO24" s="232"/>
      <c r="AP24" s="232"/>
      <c r="AQ24" s="232"/>
      <c r="AR24" s="232"/>
      <c r="AS24" s="232"/>
      <c r="AT24" s="232"/>
      <c r="AU24" s="232">
        <f t="shared" si="30"/>
        <v>205</v>
      </c>
      <c r="AV24" s="236">
        <f t="shared" si="31"/>
        <v>42</v>
      </c>
      <c r="AW24" s="232">
        <f t="shared" si="0"/>
        <v>312</v>
      </c>
      <c r="AX24" s="232">
        <f t="shared" si="1"/>
        <v>99</v>
      </c>
      <c r="AY24" s="242">
        <f t="shared" si="2"/>
        <v>317.307692307692</v>
      </c>
      <c r="AZ24" s="232"/>
      <c r="BA24" s="150"/>
      <c r="BB24" s="232"/>
      <c r="BC24" s="157"/>
      <c r="BD24" s="150">
        <v>102</v>
      </c>
      <c r="BE24" s="150">
        <v>56</v>
      </c>
      <c r="BF24" s="150">
        <f t="shared" si="4"/>
        <v>549.019607843137</v>
      </c>
      <c r="BG24" s="150">
        <v>210</v>
      </c>
      <c r="BH24" s="244">
        <v>43</v>
      </c>
      <c r="BI24" s="232">
        <f t="shared" si="5"/>
        <v>204.761904761905</v>
      </c>
    </row>
    <row r="25" ht="19" customHeight="1" spans="26:61">
      <c r="Z25">
        <f>SUM(Z9:Z24)</f>
        <v>3679</v>
      </c>
      <c r="AI25">
        <f>SUM(AI9:AI24)</f>
        <v>5000</v>
      </c>
      <c r="AJ25">
        <f>SUM(AJ9:AJ24)</f>
        <v>1200</v>
      </c>
      <c r="AL25">
        <f>SUM(AL9:AL24)</f>
        <v>3678</v>
      </c>
      <c r="AU25">
        <f>SUM(AU9:AU24)</f>
        <v>4963</v>
      </c>
      <c r="AV25">
        <f>SUM(AV9:AV24)</f>
        <v>1201</v>
      </c>
      <c r="AW25">
        <f t="shared" ref="AW25:BH25" si="37">SUM(AW9:AW24)</f>
        <v>10000</v>
      </c>
      <c r="AX25">
        <f t="shared" si="37"/>
        <v>3100</v>
      </c>
      <c r="AY25">
        <f t="shared" si="37"/>
        <v>4730.52515678161</v>
      </c>
      <c r="AZ25">
        <f t="shared" si="37"/>
        <v>4000</v>
      </c>
      <c r="BA25">
        <f t="shared" si="37"/>
        <v>1400</v>
      </c>
      <c r="BB25">
        <f t="shared" si="37"/>
        <v>3153.7099503706</v>
      </c>
      <c r="BD25">
        <f>SUM(BD9:BD24)</f>
        <v>1000</v>
      </c>
      <c r="BE25" s="1">
        <f>SUM(BE9:BE24)</f>
        <v>500</v>
      </c>
      <c r="BF25">
        <f t="shared" si="4"/>
        <v>500</v>
      </c>
      <c r="BG25">
        <f>SUM(BG9:BG24)</f>
        <v>5000</v>
      </c>
      <c r="BH25">
        <f>SUM(BH9:BH24)</f>
        <v>1200</v>
      </c>
      <c r="BI25">
        <f>SUM(BI9:BI24)</f>
        <v>3414.15845265845</v>
      </c>
    </row>
    <row r="26" spans="13:54">
      <c r="M26" s="39" t="s">
        <v>58</v>
      </c>
      <c r="N26" s="215">
        <f>N8-B8</f>
        <v>45</v>
      </c>
      <c r="O26" s="215">
        <f t="shared" ref="O26:Y26" si="38">O8-C8</f>
        <v>-14</v>
      </c>
      <c r="P26" s="215">
        <f t="shared" si="38"/>
        <v>-2.80763435459568</v>
      </c>
      <c r="Q26" s="215">
        <f t="shared" si="38"/>
        <v>45</v>
      </c>
      <c r="R26" s="215">
        <f t="shared" si="38"/>
        <v>11</v>
      </c>
      <c r="S26" s="215">
        <f t="shared" si="38"/>
        <v>-1.13558786346397</v>
      </c>
      <c r="T26" s="215">
        <f t="shared" si="38"/>
        <v>-37</v>
      </c>
      <c r="U26" s="215">
        <f t="shared" si="38"/>
        <v>-24</v>
      </c>
      <c r="V26" s="215">
        <f t="shared" si="38"/>
        <v>-4.48312439729989</v>
      </c>
      <c r="W26" s="215">
        <f t="shared" si="38"/>
        <v>37</v>
      </c>
      <c r="X26" s="215">
        <f t="shared" si="38"/>
        <v>-1</v>
      </c>
      <c r="Y26" s="215">
        <f t="shared" si="38"/>
        <v>-1.99073141245213</v>
      </c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BB26">
        <f>-1.2-2.2%</f>
        <v>-1.222</v>
      </c>
    </row>
    <row r="27" spans="13:47">
      <c r="M27" s="42" t="s">
        <v>15</v>
      </c>
      <c r="N27" s="216">
        <f>N26/B8*100</f>
        <v>0.452034153691612</v>
      </c>
      <c r="O27" s="216">
        <f t="shared" ref="O27:Y27" si="39">O26/C8*100</f>
        <v>-0.449582530507386</v>
      </c>
      <c r="P27" s="216">
        <f t="shared" si="39"/>
        <v>-0.897559409120102</v>
      </c>
      <c r="Q27" s="216">
        <f t="shared" si="39"/>
        <v>1.1378002528445</v>
      </c>
      <c r="R27" s="216">
        <f t="shared" si="39"/>
        <v>0.805270863836018</v>
      </c>
      <c r="S27" s="216">
        <f t="shared" si="39"/>
        <v>-0.328788433382137</v>
      </c>
      <c r="T27" s="216">
        <f t="shared" si="39"/>
        <v>-3.56798457087753</v>
      </c>
      <c r="U27" s="216">
        <f t="shared" si="39"/>
        <v>-4.38756855575868</v>
      </c>
      <c r="V27" s="216">
        <f t="shared" si="39"/>
        <v>-0.849908592321752</v>
      </c>
      <c r="W27" s="216">
        <f t="shared" si="39"/>
        <v>0.74551682450131</v>
      </c>
      <c r="X27" s="216">
        <f t="shared" si="39"/>
        <v>-0.0832639467110741</v>
      </c>
      <c r="Y27" s="216">
        <f t="shared" si="39"/>
        <v>-0.822647793505408</v>
      </c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</row>
  </sheetData>
  <mergeCells count="18">
    <mergeCell ref="A2:X2"/>
    <mergeCell ref="E4:M4"/>
    <mergeCell ref="Q4:Y4"/>
    <mergeCell ref="Z4:AE4"/>
    <mergeCell ref="AZ4:BI4"/>
    <mergeCell ref="E5:G5"/>
    <mergeCell ref="H5:J5"/>
    <mergeCell ref="K5:M5"/>
    <mergeCell ref="Q5:S5"/>
    <mergeCell ref="T5:V5"/>
    <mergeCell ref="W5:Y5"/>
    <mergeCell ref="AZ5:BC5"/>
    <mergeCell ref="BD5:BF5"/>
    <mergeCell ref="BG5:BI5"/>
    <mergeCell ref="A4:A6"/>
    <mergeCell ref="B4:D5"/>
    <mergeCell ref="N4:P5"/>
    <mergeCell ref="AW4:AY5"/>
  </mergeCells>
  <printOptions horizontalCentered="1"/>
  <pageMargins left="0.196527777777778" right="0.196527777777778" top="0.786805555555556" bottom="0.393055555555556" header="0" footer="0"/>
  <pageSetup paperSize="9" fitToHeight="0" orientation="landscape" errors="blank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27"/>
  <sheetViews>
    <sheetView topLeftCell="AK2" workbookViewId="0">
      <selection activeCell="M15" sqref="M15"/>
    </sheetView>
  </sheetViews>
  <sheetFormatPr defaultColWidth="8.75" defaultRowHeight="15.6"/>
  <cols>
    <col min="1" max="1" width="5.1" customWidth="1"/>
    <col min="2" max="2" width="6.5" customWidth="1"/>
    <col min="3" max="3" width="5" customWidth="1"/>
    <col min="4" max="4" width="4.2" customWidth="1"/>
    <col min="5" max="6" width="5" customWidth="1"/>
    <col min="7" max="7" width="3.8" customWidth="1"/>
    <col min="8" max="8" width="5" customWidth="1"/>
    <col min="9" max="9" width="4.4" customWidth="1"/>
    <col min="10" max="10" width="3.6" customWidth="1"/>
    <col min="11" max="11" width="5" customWidth="1"/>
    <col min="12" max="12" width="4.9" customWidth="1"/>
    <col min="13" max="14" width="3.9" customWidth="1"/>
    <col min="15" max="15" width="3.7" customWidth="1"/>
    <col min="16" max="16" width="4.1" customWidth="1"/>
    <col min="17" max="17" width="4.5" customWidth="1"/>
    <col min="18" max="18" width="4.6" customWidth="1"/>
    <col min="19" max="19" width="4.3" customWidth="1"/>
    <col min="20" max="20" width="5.5" customWidth="1"/>
    <col min="21" max="21" width="6.1" customWidth="1"/>
    <col min="22" max="22" width="6.7" customWidth="1"/>
    <col min="23" max="23" width="5.3" customWidth="1"/>
    <col min="24" max="24" width="4" customWidth="1"/>
    <col min="25" max="25" width="6.2" customWidth="1"/>
    <col min="26" max="26" width="5.2" customWidth="1"/>
    <col min="27" max="27" width="3.7" customWidth="1"/>
    <col min="28" max="28" width="5.6" customWidth="1"/>
    <col min="29" max="29" width="4.875" customWidth="1"/>
    <col min="30" max="30" width="3.8" customWidth="1"/>
    <col min="31" max="31" width="5.3" customWidth="1"/>
    <col min="32" max="32" width="4.4" customWidth="1"/>
    <col min="33" max="33" width="4" customWidth="1"/>
    <col min="34" max="34" width="3.6" customWidth="1"/>
    <col min="35" max="35" width="3.4" customWidth="1"/>
    <col min="36" max="36" width="4.5" customWidth="1"/>
    <col min="37" max="37" width="4.3" customWidth="1"/>
    <col min="38" max="38" width="4.8" customWidth="1"/>
    <col min="39" max="56" width="4.2" customWidth="1"/>
    <col min="57" max="57" width="2.1" customWidth="1"/>
    <col min="58" max="58" width="6" customWidth="1"/>
    <col min="59" max="59" width="6.9" customWidth="1"/>
    <col min="60" max="60" width="6.1" customWidth="1"/>
    <col min="61" max="61" width="4.7" customWidth="1"/>
    <col min="62" max="62" width="5.1" customWidth="1"/>
    <col min="63" max="63" width="5.3" customWidth="1"/>
    <col min="64" max="64" width="5.6" customWidth="1"/>
    <col min="65" max="65" width="5" customWidth="1"/>
    <col min="66" max="66" width="4.5" customWidth="1"/>
    <col min="67" max="67" width="4.4" customWidth="1"/>
    <col min="68" max="68" width="5.5" customWidth="1"/>
    <col min="69" max="69" width="4.5" customWidth="1"/>
    <col min="70" max="70" width="5.4" customWidth="1"/>
    <col min="71" max="71" width="4.2" customWidth="1"/>
    <col min="72" max="72" width="4.5" customWidth="1"/>
    <col min="73" max="73" width="4" customWidth="1"/>
    <col min="74" max="74" width="4.3" customWidth="1"/>
    <col min="75" max="75" width="5.8" customWidth="1"/>
    <col min="76" max="76" width="4.9" customWidth="1"/>
    <col min="77" max="77" width="5.2" customWidth="1"/>
    <col min="78" max="78" width="4.6" customWidth="1"/>
    <col min="79" max="79" width="6.4" customWidth="1"/>
    <col min="80" max="80" width="5.8" customWidth="1"/>
    <col min="81" max="81" width="6.3" customWidth="1"/>
    <col min="82" max="82" width="13.9"/>
  </cols>
  <sheetData>
    <row r="1" ht="33" customHeight="1" spans="1:28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ht="18.6" customHeight="1"/>
    <row r="3" ht="26.45" customHeight="1" spans="1:79">
      <c r="A3" s="69" t="s">
        <v>2</v>
      </c>
      <c r="B3" s="70" t="s">
        <v>73</v>
      </c>
      <c r="C3" s="71"/>
      <c r="D3" s="71"/>
      <c r="E3" s="72" t="s">
        <v>74</v>
      </c>
      <c r="F3" s="72"/>
      <c r="G3" s="72"/>
      <c r="H3" s="72"/>
      <c r="I3" s="72"/>
      <c r="J3" s="72"/>
      <c r="K3" s="77"/>
      <c r="L3" s="77"/>
      <c r="M3" s="77"/>
      <c r="N3" s="77"/>
      <c r="O3" s="77"/>
      <c r="P3" s="77"/>
      <c r="Q3" s="77"/>
      <c r="R3" s="77"/>
      <c r="S3" s="96"/>
      <c r="T3" s="97"/>
      <c r="U3" s="98" t="s">
        <v>2</v>
      </c>
      <c r="V3" s="99" t="s">
        <v>75</v>
      </c>
      <c r="W3" s="100"/>
      <c r="X3" s="100"/>
      <c r="Y3" s="114" t="s">
        <v>5</v>
      </c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23"/>
      <c r="AN3" s="124" t="s">
        <v>76</v>
      </c>
      <c r="AO3" s="124"/>
      <c r="AP3" s="124"/>
      <c r="AQ3" s="124"/>
      <c r="AR3" s="124"/>
      <c r="AS3" s="124"/>
      <c r="AT3" s="124"/>
      <c r="AU3" s="124"/>
      <c r="AV3" s="167" t="s">
        <v>63</v>
      </c>
      <c r="AW3" s="167"/>
      <c r="AX3" s="167"/>
      <c r="AY3" s="167"/>
      <c r="AZ3" s="167"/>
      <c r="BA3" s="167"/>
      <c r="BB3" s="167"/>
      <c r="BC3" s="167"/>
      <c r="BD3" s="167"/>
      <c r="BF3" s="137" t="s">
        <v>2</v>
      </c>
      <c r="BG3" s="138" t="s">
        <v>77</v>
      </c>
      <c r="BH3" s="139"/>
      <c r="BI3" s="139"/>
      <c r="BJ3" s="140" t="s">
        <v>5</v>
      </c>
      <c r="BK3" s="140"/>
      <c r="BL3" s="140"/>
      <c r="BM3" s="140"/>
      <c r="BN3" s="140"/>
      <c r="BO3" s="140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66"/>
      <c r="CA3" s="167"/>
    </row>
    <row r="4" ht="24" customHeight="1" spans="1:79">
      <c r="A4" s="73"/>
      <c r="B4" s="74"/>
      <c r="C4" s="75"/>
      <c r="D4" s="75"/>
      <c r="E4" s="76" t="s">
        <v>23</v>
      </c>
      <c r="F4" s="76"/>
      <c r="G4" s="76"/>
      <c r="H4" s="76" t="s">
        <v>24</v>
      </c>
      <c r="I4" s="76"/>
      <c r="J4" s="87"/>
      <c r="K4" s="88" t="s">
        <v>78</v>
      </c>
      <c r="L4" s="88"/>
      <c r="M4" s="89"/>
      <c r="N4" s="88" t="s">
        <v>79</v>
      </c>
      <c r="O4" s="88"/>
      <c r="P4" s="89"/>
      <c r="Q4" s="76" t="s">
        <v>80</v>
      </c>
      <c r="R4" s="76"/>
      <c r="S4" s="101"/>
      <c r="T4" s="102"/>
      <c r="U4" s="103"/>
      <c r="V4" s="104"/>
      <c r="W4" s="105"/>
      <c r="X4" s="105"/>
      <c r="Y4" s="115" t="s">
        <v>23</v>
      </c>
      <c r="Z4" s="115"/>
      <c r="AA4" s="115"/>
      <c r="AB4" s="115" t="s">
        <v>24</v>
      </c>
      <c r="AC4" s="115"/>
      <c r="AD4" s="115"/>
      <c r="AE4" s="116" t="s">
        <v>25</v>
      </c>
      <c r="AF4" s="116"/>
      <c r="AG4" s="116"/>
      <c r="AH4" s="116" t="s">
        <v>18</v>
      </c>
      <c r="AI4" s="116"/>
      <c r="AJ4" s="116"/>
      <c r="AK4" s="115" t="s">
        <v>19</v>
      </c>
      <c r="AL4" s="115"/>
      <c r="AM4" s="125"/>
      <c r="AN4" s="126" t="s">
        <v>65</v>
      </c>
      <c r="AO4" s="126"/>
      <c r="AP4" s="126"/>
      <c r="AQ4" s="126" t="s">
        <v>66</v>
      </c>
      <c r="AR4" s="126"/>
      <c r="AS4" s="126"/>
      <c r="AT4" s="126" t="s">
        <v>68</v>
      </c>
      <c r="AU4" s="126"/>
      <c r="AV4" s="192" t="s">
        <v>65</v>
      </c>
      <c r="AW4" s="192"/>
      <c r="AX4" s="192"/>
      <c r="AY4" s="192" t="s">
        <v>66</v>
      </c>
      <c r="AZ4" s="192"/>
      <c r="BA4" s="192"/>
      <c r="BB4" s="192" t="s">
        <v>68</v>
      </c>
      <c r="BC4" s="192"/>
      <c r="BD4" s="192"/>
      <c r="BF4" s="141"/>
      <c r="BG4" s="142"/>
      <c r="BH4" s="143"/>
      <c r="BI4" s="143"/>
      <c r="BJ4" s="144" t="s">
        <v>23</v>
      </c>
      <c r="BK4" s="144"/>
      <c r="BL4" s="144"/>
      <c r="BM4" s="144" t="s">
        <v>24</v>
      </c>
      <c r="BN4" s="144"/>
      <c r="BO4" s="158"/>
      <c r="BP4" s="159" t="s">
        <v>81</v>
      </c>
      <c r="BQ4" s="159"/>
      <c r="BR4" s="159"/>
      <c r="BS4" s="160"/>
      <c r="BT4" s="159" t="s">
        <v>82</v>
      </c>
      <c r="BU4" s="159"/>
      <c r="BV4" s="159"/>
      <c r="BW4" s="160"/>
      <c r="BX4" s="168" t="s">
        <v>83</v>
      </c>
      <c r="BY4" s="169"/>
      <c r="BZ4" s="170"/>
      <c r="CA4" s="171"/>
    </row>
    <row r="5" ht="25" customHeight="1" spans="1:79">
      <c r="A5" s="73"/>
      <c r="B5" s="77" t="s">
        <v>8</v>
      </c>
      <c r="C5" s="77" t="s">
        <v>9</v>
      </c>
      <c r="D5" s="78" t="s">
        <v>10</v>
      </c>
      <c r="E5" s="79" t="s">
        <v>8</v>
      </c>
      <c r="F5" s="79" t="s">
        <v>9</v>
      </c>
      <c r="G5" s="80" t="s">
        <v>10</v>
      </c>
      <c r="H5" s="79" t="s">
        <v>8</v>
      </c>
      <c r="I5" s="79" t="s">
        <v>9</v>
      </c>
      <c r="J5" s="90" t="s">
        <v>10</v>
      </c>
      <c r="K5" s="79" t="s">
        <v>8</v>
      </c>
      <c r="L5" s="79" t="s">
        <v>9</v>
      </c>
      <c r="M5" s="91" t="s">
        <v>10</v>
      </c>
      <c r="N5" s="79" t="s">
        <v>8</v>
      </c>
      <c r="O5" s="79" t="s">
        <v>9</v>
      </c>
      <c r="P5" s="91" t="s">
        <v>10</v>
      </c>
      <c r="Q5" s="79" t="s">
        <v>8</v>
      </c>
      <c r="R5" s="79" t="s">
        <v>9</v>
      </c>
      <c r="S5" s="72" t="s">
        <v>10</v>
      </c>
      <c r="T5" s="106"/>
      <c r="U5" s="103"/>
      <c r="V5" s="107" t="s">
        <v>8</v>
      </c>
      <c r="W5" s="107" t="s">
        <v>9</v>
      </c>
      <c r="X5" s="107" t="s">
        <v>10</v>
      </c>
      <c r="Y5" s="117" t="s">
        <v>8</v>
      </c>
      <c r="Z5" s="117" t="s">
        <v>9</v>
      </c>
      <c r="AA5" s="114" t="s">
        <v>10</v>
      </c>
      <c r="AB5" s="117" t="s">
        <v>8</v>
      </c>
      <c r="AC5" s="117" t="s">
        <v>9</v>
      </c>
      <c r="AD5" s="117" t="s">
        <v>10</v>
      </c>
      <c r="AE5" s="117" t="s">
        <v>8</v>
      </c>
      <c r="AF5" s="117" t="s">
        <v>9</v>
      </c>
      <c r="AG5" s="114" t="s">
        <v>10</v>
      </c>
      <c r="AH5" s="117" t="s">
        <v>8</v>
      </c>
      <c r="AI5" s="117" t="s">
        <v>9</v>
      </c>
      <c r="AJ5" s="114" t="s">
        <v>10</v>
      </c>
      <c r="AK5" s="117" t="s">
        <v>8</v>
      </c>
      <c r="AL5" s="117" t="s">
        <v>9</v>
      </c>
      <c r="AM5" s="114" t="s">
        <v>10</v>
      </c>
      <c r="AN5" s="127" t="s">
        <v>8</v>
      </c>
      <c r="AO5" s="127" t="s">
        <v>9</v>
      </c>
      <c r="AP5" s="133" t="s">
        <v>10</v>
      </c>
      <c r="AQ5" s="127" t="s">
        <v>8</v>
      </c>
      <c r="AR5" s="127" t="s">
        <v>9</v>
      </c>
      <c r="AS5" s="133" t="s">
        <v>10</v>
      </c>
      <c r="AT5" s="127" t="s">
        <v>8</v>
      </c>
      <c r="AU5" s="127" t="s">
        <v>9</v>
      </c>
      <c r="AV5" s="193" t="s">
        <v>8</v>
      </c>
      <c r="AW5" s="147" t="s">
        <v>9</v>
      </c>
      <c r="AX5" s="140" t="s">
        <v>10</v>
      </c>
      <c r="AY5" s="147" t="s">
        <v>8</v>
      </c>
      <c r="AZ5" s="147" t="s">
        <v>9</v>
      </c>
      <c r="BA5" s="140" t="s">
        <v>10</v>
      </c>
      <c r="BB5" s="147" t="s">
        <v>8</v>
      </c>
      <c r="BC5" s="147" t="s">
        <v>9</v>
      </c>
      <c r="BD5" s="140"/>
      <c r="BF5" s="141"/>
      <c r="BG5" s="145" t="s">
        <v>8</v>
      </c>
      <c r="BH5" s="145" t="s">
        <v>9</v>
      </c>
      <c r="BI5" s="146" t="s">
        <v>10</v>
      </c>
      <c r="BJ5" s="147" t="s">
        <v>8</v>
      </c>
      <c r="BK5" s="147" t="s">
        <v>9</v>
      </c>
      <c r="BL5" s="148" t="s">
        <v>10</v>
      </c>
      <c r="BM5" s="147" t="s">
        <v>8</v>
      </c>
      <c r="BN5" s="147" t="s">
        <v>9</v>
      </c>
      <c r="BO5" s="161" t="s">
        <v>10</v>
      </c>
      <c r="BP5" s="147" t="s">
        <v>8</v>
      </c>
      <c r="BQ5" s="147" t="s">
        <v>9</v>
      </c>
      <c r="BR5" s="148" t="s">
        <v>10</v>
      </c>
      <c r="BS5" s="158" t="s">
        <v>84</v>
      </c>
      <c r="BT5" s="147" t="s">
        <v>8</v>
      </c>
      <c r="BU5" s="147" t="s">
        <v>9</v>
      </c>
      <c r="BV5" s="140" t="s">
        <v>10</v>
      </c>
      <c r="BW5" s="158" t="s">
        <v>84</v>
      </c>
      <c r="BX5" s="172" t="s">
        <v>8</v>
      </c>
      <c r="BY5" s="173" t="s">
        <v>9</v>
      </c>
      <c r="BZ5" s="174" t="s">
        <v>10</v>
      </c>
      <c r="CA5" s="175" t="s">
        <v>84</v>
      </c>
    </row>
    <row r="6" s="67" customFormat="1" ht="18.6" customHeight="1" spans="1:79">
      <c r="A6" s="81" t="s">
        <v>33</v>
      </c>
      <c r="B6" s="82">
        <f>SUM(B8:B23)</f>
        <v>119874</v>
      </c>
      <c r="C6" s="82">
        <f>SUM(C8:C23)</f>
        <v>47377</v>
      </c>
      <c r="D6" s="82">
        <f t="shared" ref="D6:D23" si="0">C6/B6*1000</f>
        <v>395.223317817041</v>
      </c>
      <c r="E6" s="83">
        <f t="shared" ref="E6:I6" si="1">SUM(E8:E23)</f>
        <v>72264</v>
      </c>
      <c r="F6" s="83">
        <f t="shared" si="1"/>
        <v>30612</v>
      </c>
      <c r="G6" s="83">
        <f t="shared" ref="G6:G23" si="2">F6*1000/E6</f>
        <v>423.613417469279</v>
      </c>
      <c r="H6" s="83">
        <f t="shared" si="1"/>
        <v>19525</v>
      </c>
      <c r="I6" s="83">
        <f t="shared" si="1"/>
        <v>8059</v>
      </c>
      <c r="J6" s="92">
        <f t="shared" ref="J6:J11" si="3">I6*1000/H6</f>
        <v>412.752880921895</v>
      </c>
      <c r="K6" s="83">
        <f t="shared" ref="K6:O6" si="4">SUM(K8:K23)</f>
        <v>21135</v>
      </c>
      <c r="L6" s="83">
        <f t="shared" si="4"/>
        <v>7203</v>
      </c>
      <c r="M6" s="92">
        <f t="shared" ref="M6:M23" si="5">L6*1000/K6</f>
        <v>340.809084457062</v>
      </c>
      <c r="N6" s="83">
        <f t="shared" si="4"/>
        <v>704</v>
      </c>
      <c r="O6" s="83">
        <f t="shared" si="4"/>
        <v>364</v>
      </c>
      <c r="P6" s="93">
        <f>O6*1000/N6</f>
        <v>517.045454545455</v>
      </c>
      <c r="Q6" s="83">
        <f>SUM(Q8:Q23)</f>
        <v>6246</v>
      </c>
      <c r="R6" s="83">
        <f>SUM(R8:R23)</f>
        <v>1139</v>
      </c>
      <c r="S6" s="82">
        <f t="shared" ref="S6:S23" si="6">R6*1000/Q6</f>
        <v>182.356708293308</v>
      </c>
      <c r="T6" s="108"/>
      <c r="U6" s="109" t="s">
        <v>33</v>
      </c>
      <c r="V6" s="82">
        <v>119874</v>
      </c>
      <c r="W6" s="82">
        <v>47377</v>
      </c>
      <c r="X6" s="82">
        <v>395.223317817041</v>
      </c>
      <c r="Y6" s="83">
        <v>72264</v>
      </c>
      <c r="Z6" s="83">
        <v>30612</v>
      </c>
      <c r="AA6" s="83">
        <v>423.613417469279</v>
      </c>
      <c r="AB6" s="83">
        <v>19525</v>
      </c>
      <c r="AC6" s="83">
        <v>8059</v>
      </c>
      <c r="AD6" s="83">
        <v>412.752880921895</v>
      </c>
      <c r="AE6" s="83">
        <v>21135</v>
      </c>
      <c r="AF6" s="83">
        <v>7203</v>
      </c>
      <c r="AG6" s="83">
        <v>340.809084457062</v>
      </c>
      <c r="AH6" s="83">
        <v>704</v>
      </c>
      <c r="AI6" s="83">
        <v>364</v>
      </c>
      <c r="AJ6" s="83">
        <v>517.045454545455</v>
      </c>
      <c r="AK6" s="83">
        <v>6246</v>
      </c>
      <c r="AL6" s="83">
        <v>1139</v>
      </c>
      <c r="AM6" s="83">
        <v>182.356708293308</v>
      </c>
      <c r="AN6" s="128"/>
      <c r="AO6" s="128"/>
      <c r="AP6" s="128"/>
      <c r="AQ6" s="128"/>
      <c r="AR6" s="128"/>
      <c r="AS6" s="128"/>
      <c r="AT6" s="128"/>
      <c r="AU6" s="128"/>
      <c r="AV6" s="194"/>
      <c r="AW6" s="196"/>
      <c r="AX6" s="196"/>
      <c r="AY6" s="196"/>
      <c r="AZ6" s="196"/>
      <c r="BA6" s="196"/>
      <c r="BB6" s="196"/>
      <c r="BC6" s="196"/>
      <c r="BD6" s="196"/>
      <c r="BF6" s="149" t="s">
        <v>33</v>
      </c>
      <c r="BG6" s="150">
        <v>119900</v>
      </c>
      <c r="BH6" s="150">
        <v>47600</v>
      </c>
      <c r="BI6" s="57">
        <f t="shared" ref="BI6:BI23" si="7">BH6/BG6*1000</f>
        <v>396.997497914929</v>
      </c>
      <c r="BJ6" s="151">
        <v>72300</v>
      </c>
      <c r="BK6" s="151">
        <v>30800</v>
      </c>
      <c r="BL6" s="152">
        <f t="shared" ref="BL6:BL23" si="8">BK6*1000/BJ6</f>
        <v>426.002766251729</v>
      </c>
      <c r="BM6" s="151">
        <v>19500</v>
      </c>
      <c r="BN6" s="151">
        <v>8100</v>
      </c>
      <c r="BO6" s="162">
        <f t="shared" ref="BO6:BO11" si="9">BN6*1000/BM6</f>
        <v>415.384615384615</v>
      </c>
      <c r="BP6" s="151">
        <v>21100</v>
      </c>
      <c r="BQ6" s="151">
        <v>7200</v>
      </c>
      <c r="BR6" s="152">
        <f t="shared" ref="BR6:BR23" si="10">BQ6*1000/BP6</f>
        <v>341.232227488152</v>
      </c>
      <c r="BS6" s="163" t="s">
        <v>85</v>
      </c>
      <c r="BT6" s="151">
        <v>704</v>
      </c>
      <c r="BU6" s="176">
        <v>364</v>
      </c>
      <c r="BV6" s="57">
        <f>BU6*1000/BT6</f>
        <v>517.045454545455</v>
      </c>
      <c r="BW6" s="177"/>
      <c r="BX6" s="178"/>
      <c r="BY6" s="128"/>
      <c r="BZ6" s="179"/>
      <c r="CA6" s="180"/>
    </row>
    <row r="7" s="67" customFormat="1" ht="18.6" customHeight="1" spans="1:79">
      <c r="A7" s="81" t="s">
        <v>52</v>
      </c>
      <c r="B7" s="82"/>
      <c r="C7" s="82"/>
      <c r="D7" s="82"/>
      <c r="E7" s="82"/>
      <c r="F7" s="82"/>
      <c r="G7" s="82"/>
      <c r="H7" s="82"/>
      <c r="I7" s="82"/>
      <c r="J7" s="93"/>
      <c r="K7" s="82"/>
      <c r="L7" s="82"/>
      <c r="M7" s="93"/>
      <c r="N7" s="82"/>
      <c r="O7" s="82"/>
      <c r="P7" s="93"/>
      <c r="Q7" s="82"/>
      <c r="R7" s="82"/>
      <c r="S7" s="82"/>
      <c r="T7" s="108"/>
      <c r="U7" s="109" t="s">
        <v>52</v>
      </c>
      <c r="V7" s="110">
        <f t="shared" ref="V7:Z7" si="11">SUM(V8:V23)</f>
        <v>119900</v>
      </c>
      <c r="W7" s="110">
        <f t="shared" si="11"/>
        <v>47600</v>
      </c>
      <c r="X7" s="110">
        <f t="shared" ref="X6:X23" si="12">W7/V7*1000</f>
        <v>396.997497914929</v>
      </c>
      <c r="Y7" s="110">
        <f t="shared" ref="Y7:AC7" si="13">SUM(Y8:Y23)</f>
        <v>72300</v>
      </c>
      <c r="Z7" s="110">
        <f t="shared" si="13"/>
        <v>30800</v>
      </c>
      <c r="AA7" s="118">
        <f t="shared" ref="AA7:AA23" si="14">Z7*1000/Y7</f>
        <v>426.002766251729</v>
      </c>
      <c r="AB7" s="110">
        <f t="shared" si="13"/>
        <v>19500</v>
      </c>
      <c r="AC7" s="110">
        <f t="shared" si="13"/>
        <v>8100</v>
      </c>
      <c r="AD7" s="112">
        <f t="shared" ref="AD7:AD11" si="15">AC7*1000/AB7</f>
        <v>415.384615384615</v>
      </c>
      <c r="AE7" s="110">
        <f t="shared" ref="AE7:AI7" si="16">SUM(AE8:AE23)</f>
        <v>21100</v>
      </c>
      <c r="AF7" s="110">
        <f t="shared" si="16"/>
        <v>7200</v>
      </c>
      <c r="AG7" s="112">
        <f t="shared" ref="AG7:AG23" si="17">AF7*1000/AE7</f>
        <v>341.232227488152</v>
      </c>
      <c r="AH7" s="110">
        <f t="shared" si="16"/>
        <v>700</v>
      </c>
      <c r="AI7" s="110">
        <f t="shared" si="16"/>
        <v>360</v>
      </c>
      <c r="AJ7" s="122">
        <f t="shared" ref="AJ7:AJ17" si="18">AI7*1000/AH7</f>
        <v>514.285714285714</v>
      </c>
      <c r="AK7" s="110">
        <f>SUM(AK8:AK23)</f>
        <v>6300</v>
      </c>
      <c r="AL7" s="110">
        <f>SUM(AL8:AL23)</f>
        <v>1140</v>
      </c>
      <c r="AM7" s="112">
        <f t="shared" ref="AM6:AM23" si="19">AL7*1000/AK7</f>
        <v>180.952380952381</v>
      </c>
      <c r="AN7" s="134">
        <f>SUM(AN8:AN23)</f>
        <v>5851</v>
      </c>
      <c r="AO7" s="134">
        <f t="shared" ref="AO7:AR7" si="20">SUM(AO8:AO23)</f>
        <v>1053</v>
      </c>
      <c r="AP7" s="128">
        <f>AO7/AN7*1000</f>
        <v>179.969236028029</v>
      </c>
      <c r="AQ7" s="134">
        <f t="shared" si="20"/>
        <v>449</v>
      </c>
      <c r="AR7" s="134">
        <f t="shared" si="20"/>
        <v>87</v>
      </c>
      <c r="AS7" s="128">
        <f>AR7/AQ7*1000</f>
        <v>193.763919821826</v>
      </c>
      <c r="AT7" s="134">
        <f>SUM(AT8:AT23)</f>
        <v>6300</v>
      </c>
      <c r="AU7" s="134">
        <f>SUM(AU8:AU23)</f>
        <v>1140</v>
      </c>
      <c r="AV7" s="195"/>
      <c r="AW7" s="151"/>
      <c r="AX7" s="151"/>
      <c r="AY7" s="151"/>
      <c r="AZ7" s="151"/>
      <c r="BA7" s="151"/>
      <c r="BB7" s="57">
        <f>SUM(BB8:BB23)</f>
        <v>6246</v>
      </c>
      <c r="BC7" s="57">
        <f>SUM(BC8:BC23)</f>
        <v>1139</v>
      </c>
      <c r="BD7" s="151"/>
      <c r="BF7" s="149" t="s">
        <v>52</v>
      </c>
      <c r="BG7" s="57">
        <f t="shared" ref="BG7:BK7" si="21">SUM(BG8:BG23)</f>
        <v>119900</v>
      </c>
      <c r="BH7" s="57">
        <f t="shared" si="21"/>
        <v>47600</v>
      </c>
      <c r="BI7" s="150">
        <f t="shared" si="7"/>
        <v>396.997497914929</v>
      </c>
      <c r="BJ7" s="57">
        <f t="shared" si="21"/>
        <v>72300</v>
      </c>
      <c r="BK7" s="57">
        <f t="shared" si="21"/>
        <v>30800</v>
      </c>
      <c r="BL7" s="152">
        <f t="shared" si="8"/>
        <v>426.002766251729</v>
      </c>
      <c r="BM7" s="57">
        <f t="shared" ref="BM7:BQ7" si="22">SUM(BM8:BM23)</f>
        <v>19500</v>
      </c>
      <c r="BN7" s="57">
        <f t="shared" si="22"/>
        <v>8100</v>
      </c>
      <c r="BO7" s="162">
        <f t="shared" si="9"/>
        <v>415.384615384615</v>
      </c>
      <c r="BP7" s="57">
        <f t="shared" si="22"/>
        <v>21100</v>
      </c>
      <c r="BQ7" s="57">
        <f t="shared" si="22"/>
        <v>7200</v>
      </c>
      <c r="BR7" s="152">
        <f t="shared" si="10"/>
        <v>341.232227488152</v>
      </c>
      <c r="BS7" s="164"/>
      <c r="BT7" s="57">
        <f>SUM(BT8:BT23)</f>
        <v>700</v>
      </c>
      <c r="BU7" s="57">
        <f>SUM(BU8:BU23)</f>
        <v>360</v>
      </c>
      <c r="BV7" s="57">
        <f>BU7*1000/BT7</f>
        <v>514.285714285714</v>
      </c>
      <c r="BW7" s="165">
        <f>(BV7-BV6)/BV6*100</f>
        <v>-0.533751962323374</v>
      </c>
      <c r="BX7" s="181">
        <f>SUM(BX8:BX23)</f>
        <v>6300</v>
      </c>
      <c r="BY7" s="182">
        <f>SUM(BY8:BY23)</f>
        <v>1140</v>
      </c>
      <c r="BZ7" s="179">
        <f t="shared" ref="BZ6:BZ23" si="23">BY7*1000/BX7</f>
        <v>180.952380952381</v>
      </c>
      <c r="CA7" s="183">
        <f>(BZ7-S6)/S6*100</f>
        <v>-0.770099084409878</v>
      </c>
    </row>
    <row r="8" s="67" customFormat="1" ht="18.6" customHeight="1" spans="1:81">
      <c r="A8" s="84" t="s">
        <v>34</v>
      </c>
      <c r="B8" s="83">
        <f t="shared" ref="B8:B23" si="24">E8+H8+K8+N8+Q8</f>
        <v>234</v>
      </c>
      <c r="C8" s="83">
        <f t="shared" ref="C8:C23" si="25">F8+I8+L8+O8+R8</f>
        <v>81</v>
      </c>
      <c r="D8" s="83">
        <f t="shared" si="0"/>
        <v>346.153846153846</v>
      </c>
      <c r="E8" s="83">
        <v>63</v>
      </c>
      <c r="F8" s="83">
        <v>31</v>
      </c>
      <c r="G8" s="83">
        <f t="shared" si="2"/>
        <v>492.063492063492</v>
      </c>
      <c r="H8" s="83"/>
      <c r="I8" s="83"/>
      <c r="J8" s="92"/>
      <c r="K8" s="83">
        <v>73</v>
      </c>
      <c r="L8" s="83">
        <v>39</v>
      </c>
      <c r="M8" s="93">
        <f t="shared" si="5"/>
        <v>534.246575342466</v>
      </c>
      <c r="N8" s="83"/>
      <c r="O8" s="83"/>
      <c r="P8" s="94"/>
      <c r="Q8" s="83">
        <v>98</v>
      </c>
      <c r="R8" s="83">
        <v>11</v>
      </c>
      <c r="S8" s="82">
        <f t="shared" si="6"/>
        <v>112.244897959184</v>
      </c>
      <c r="T8" s="108"/>
      <c r="U8" s="111" t="s">
        <v>34</v>
      </c>
      <c r="V8" s="112">
        <f t="shared" ref="V8:V23" si="26">Y8+AB8+AE8+AH8+AK8</f>
        <v>234</v>
      </c>
      <c r="W8" s="112">
        <f t="shared" ref="W8:W23" si="27">Z8+AC8+AF8+AI8+AL8</f>
        <v>73</v>
      </c>
      <c r="X8" s="112">
        <f t="shared" si="12"/>
        <v>311.965811965812</v>
      </c>
      <c r="Y8" s="112">
        <v>63</v>
      </c>
      <c r="Z8" s="151">
        <v>29</v>
      </c>
      <c r="AA8" s="112">
        <f t="shared" si="14"/>
        <v>460.31746031746</v>
      </c>
      <c r="AB8" s="112"/>
      <c r="AC8" s="112"/>
      <c r="AD8" s="112"/>
      <c r="AE8" s="112">
        <v>73</v>
      </c>
      <c r="AF8" s="151">
        <v>29</v>
      </c>
      <c r="AG8" s="112">
        <f t="shared" si="17"/>
        <v>397.260273972603</v>
      </c>
      <c r="AH8" s="112"/>
      <c r="AI8" s="112"/>
      <c r="AJ8" s="110"/>
      <c r="AK8" s="112">
        <v>98</v>
      </c>
      <c r="AL8" s="112">
        <v>15</v>
      </c>
      <c r="AM8" s="112">
        <f t="shared" si="19"/>
        <v>153.061224489796</v>
      </c>
      <c r="AN8" s="128">
        <v>98</v>
      </c>
      <c r="AO8" s="128">
        <v>15</v>
      </c>
      <c r="AP8" s="128">
        <f t="shared" ref="AP8:AP23" si="28">AO8/AN8*1000</f>
        <v>153.061224489796</v>
      </c>
      <c r="AQ8" s="128"/>
      <c r="AR8" s="128"/>
      <c r="AS8" s="128"/>
      <c r="AT8" s="128">
        <f>AN8+AQ8</f>
        <v>98</v>
      </c>
      <c r="AU8" s="128">
        <f>AO8+AR8</f>
        <v>15</v>
      </c>
      <c r="AV8" s="195">
        <v>98</v>
      </c>
      <c r="AW8" s="151">
        <v>11</v>
      </c>
      <c r="AX8" s="151">
        <f>AW8/AV8*1000</f>
        <v>112.244897959184</v>
      </c>
      <c r="AY8" s="151"/>
      <c r="AZ8" s="151"/>
      <c r="BA8" s="151"/>
      <c r="BB8" s="136">
        <f>AV8+AY8</f>
        <v>98</v>
      </c>
      <c r="BC8" s="151">
        <f>AW8+AZ8</f>
        <v>11</v>
      </c>
      <c r="BD8" s="151"/>
      <c r="BF8" s="153" t="s">
        <v>34</v>
      </c>
      <c r="BG8" s="151">
        <f t="shared" ref="BG8:BG23" si="29">BJ8+BM8+BP8+BT8+BX8</f>
        <v>231</v>
      </c>
      <c r="BH8" s="151">
        <f t="shared" ref="BH8:BH23" si="30">BK8+BN8+BQ8+BU8+BY8</f>
        <v>79</v>
      </c>
      <c r="BI8" s="151">
        <f t="shared" si="7"/>
        <v>341.991341991342</v>
      </c>
      <c r="BJ8" s="151">
        <v>63</v>
      </c>
      <c r="BK8" s="151">
        <v>31</v>
      </c>
      <c r="BL8" s="151">
        <f t="shared" si="8"/>
        <v>492.063492063492</v>
      </c>
      <c r="BM8" s="151"/>
      <c r="BN8" s="151"/>
      <c r="BO8" s="162"/>
      <c r="BP8" s="151">
        <v>73</v>
      </c>
      <c r="BQ8" s="151">
        <v>37</v>
      </c>
      <c r="BR8" s="57">
        <f t="shared" si="10"/>
        <v>506.849315068493</v>
      </c>
      <c r="BS8" s="165">
        <f>(BR8-M8)/M8*100</f>
        <v>-5.12820512820514</v>
      </c>
      <c r="BT8" s="151"/>
      <c r="BU8" s="151"/>
      <c r="BV8" s="57"/>
      <c r="BW8" s="165"/>
      <c r="BX8" s="178">
        <v>95</v>
      </c>
      <c r="BY8" s="128">
        <v>11</v>
      </c>
      <c r="BZ8" s="179">
        <f t="shared" si="23"/>
        <v>115.789473684211</v>
      </c>
      <c r="CA8" s="183">
        <f>(BZ8-S8)/S8*100</f>
        <v>3.1578947368421</v>
      </c>
      <c r="CB8" s="184">
        <f>V8-B8</f>
        <v>0</v>
      </c>
      <c r="CC8" s="184">
        <f>W8-C8</f>
        <v>-8</v>
      </c>
    </row>
    <row r="9" s="67" customFormat="1" ht="18.6" customHeight="1" spans="1:81">
      <c r="A9" s="84" t="s">
        <v>35</v>
      </c>
      <c r="B9" s="83">
        <f t="shared" si="24"/>
        <v>7595</v>
      </c>
      <c r="C9" s="83">
        <f t="shared" si="25"/>
        <v>2730</v>
      </c>
      <c r="D9" s="83">
        <f t="shared" si="0"/>
        <v>359.447004608295</v>
      </c>
      <c r="E9" s="83">
        <v>5350</v>
      </c>
      <c r="F9" s="83">
        <v>2145</v>
      </c>
      <c r="G9" s="83">
        <f t="shared" si="2"/>
        <v>400.934579439252</v>
      </c>
      <c r="H9" s="83">
        <v>149</v>
      </c>
      <c r="I9" s="85">
        <v>57</v>
      </c>
      <c r="J9" s="92">
        <f t="shared" si="3"/>
        <v>382.55033557047</v>
      </c>
      <c r="K9" s="85">
        <v>1785</v>
      </c>
      <c r="L9" s="85">
        <v>487</v>
      </c>
      <c r="M9" s="93">
        <f t="shared" si="5"/>
        <v>272.829131652661</v>
      </c>
      <c r="N9" s="85"/>
      <c r="O9" s="85"/>
      <c r="P9" s="94"/>
      <c r="Q9" s="85">
        <v>311</v>
      </c>
      <c r="R9" s="85">
        <v>41</v>
      </c>
      <c r="S9" s="82">
        <f t="shared" si="6"/>
        <v>131.832797427653</v>
      </c>
      <c r="T9" s="108"/>
      <c r="U9" s="111" t="s">
        <v>35</v>
      </c>
      <c r="V9" s="112">
        <f t="shared" si="26"/>
        <v>7590</v>
      </c>
      <c r="W9" s="112">
        <f t="shared" si="27"/>
        <v>2913</v>
      </c>
      <c r="X9" s="112">
        <f t="shared" si="12"/>
        <v>383.794466403162</v>
      </c>
      <c r="Y9" s="112">
        <v>5350</v>
      </c>
      <c r="Z9" s="151">
        <v>2252</v>
      </c>
      <c r="AA9" s="110">
        <f t="shared" si="14"/>
        <v>420.934579439252</v>
      </c>
      <c r="AB9" s="110">
        <v>149</v>
      </c>
      <c r="AC9" s="191">
        <v>58</v>
      </c>
      <c r="AD9" s="110">
        <f t="shared" si="15"/>
        <v>389.261744966443</v>
      </c>
      <c r="AE9" s="120">
        <v>1780</v>
      </c>
      <c r="AF9" s="151">
        <v>557</v>
      </c>
      <c r="AG9" s="112">
        <f t="shared" si="17"/>
        <v>312.921348314607</v>
      </c>
      <c r="AH9" s="129"/>
      <c r="AI9" s="129"/>
      <c r="AJ9" s="110"/>
      <c r="AK9" s="112">
        <v>311</v>
      </c>
      <c r="AL9" s="112">
        <v>46</v>
      </c>
      <c r="AM9" s="112">
        <f t="shared" si="19"/>
        <v>147.909967845659</v>
      </c>
      <c r="AN9" s="128">
        <v>311</v>
      </c>
      <c r="AO9" s="128">
        <v>46</v>
      </c>
      <c r="AP9" s="128">
        <f t="shared" si="28"/>
        <v>147.909967845659</v>
      </c>
      <c r="AQ9" s="128"/>
      <c r="AR9" s="128"/>
      <c r="AS9" s="128"/>
      <c r="AT9" s="128">
        <f t="shared" ref="AT9:AT23" si="31">AN9+AQ9</f>
        <v>311</v>
      </c>
      <c r="AU9" s="128">
        <f t="shared" ref="AU9:AU23" si="32">AO9+AR9</f>
        <v>46</v>
      </c>
      <c r="AV9" s="195">
        <v>311</v>
      </c>
      <c r="AW9" s="151">
        <v>41</v>
      </c>
      <c r="AX9" s="151">
        <f t="shared" ref="AX9:AX23" si="33">AW9/AV9*1000</f>
        <v>131.832797427653</v>
      </c>
      <c r="AY9" s="151"/>
      <c r="AZ9" s="151"/>
      <c r="BA9" s="151"/>
      <c r="BB9" s="136">
        <f t="shared" ref="BB9:BB23" si="34">AV9+AY9</f>
        <v>311</v>
      </c>
      <c r="BC9" s="151">
        <f t="shared" ref="BC9:BC23" si="35">AW9+AZ9</f>
        <v>41</v>
      </c>
      <c r="BD9" s="151"/>
      <c r="BF9" s="153" t="s">
        <v>35</v>
      </c>
      <c r="BG9" s="151">
        <f t="shared" si="29"/>
        <v>7594</v>
      </c>
      <c r="BH9" s="151">
        <f t="shared" si="30"/>
        <v>2741</v>
      </c>
      <c r="BI9" s="151">
        <f t="shared" si="7"/>
        <v>360.94284961812</v>
      </c>
      <c r="BJ9" s="151">
        <v>5350</v>
      </c>
      <c r="BK9" s="151">
        <v>2150</v>
      </c>
      <c r="BL9" s="151">
        <f t="shared" si="8"/>
        <v>401.869158878505</v>
      </c>
      <c r="BM9" s="151">
        <v>149</v>
      </c>
      <c r="BN9" s="156">
        <v>58</v>
      </c>
      <c r="BO9" s="162">
        <f t="shared" si="9"/>
        <v>389.261744966443</v>
      </c>
      <c r="BP9" s="156">
        <v>1780</v>
      </c>
      <c r="BQ9" s="154">
        <v>491</v>
      </c>
      <c r="BR9" s="57">
        <f t="shared" si="10"/>
        <v>275.842696629213</v>
      </c>
      <c r="BS9" s="165">
        <f t="shared" ref="BS9:BS23" si="36">(BR9-M9)/M9*100</f>
        <v>1.10456129017372</v>
      </c>
      <c r="BT9" s="154"/>
      <c r="BU9" s="154"/>
      <c r="BV9" s="57"/>
      <c r="BW9" s="165"/>
      <c r="BX9" s="185">
        <v>315</v>
      </c>
      <c r="BY9" s="186">
        <v>42</v>
      </c>
      <c r="BZ9" s="179">
        <f t="shared" si="23"/>
        <v>133.333333333333</v>
      </c>
      <c r="CA9" s="183">
        <f t="shared" ref="CA9:CA23" si="37">(BZ9-S9)/S9*100</f>
        <v>1.13821138211383</v>
      </c>
      <c r="CB9" s="184">
        <f t="shared" ref="CB9:CB23" si="38">V9-B9</f>
        <v>-5</v>
      </c>
      <c r="CC9" s="184">
        <f t="shared" ref="CC9:CC23" si="39">W9-C9</f>
        <v>183</v>
      </c>
    </row>
    <row r="10" s="67" customFormat="1" ht="18.6" customHeight="1" spans="1:81">
      <c r="A10" s="84" t="s">
        <v>36</v>
      </c>
      <c r="B10" s="83">
        <f t="shared" si="24"/>
        <v>4038</v>
      </c>
      <c r="C10" s="83">
        <f t="shared" si="25"/>
        <v>1729</v>
      </c>
      <c r="D10" s="83">
        <f t="shared" si="0"/>
        <v>428.182268449728</v>
      </c>
      <c r="E10" s="83">
        <v>1900</v>
      </c>
      <c r="F10" s="85">
        <v>815</v>
      </c>
      <c r="G10" s="83">
        <f t="shared" si="2"/>
        <v>428.947368421053</v>
      </c>
      <c r="H10" s="83">
        <v>1327</v>
      </c>
      <c r="I10" s="85">
        <v>580</v>
      </c>
      <c r="J10" s="92">
        <f t="shared" si="3"/>
        <v>437.076111529766</v>
      </c>
      <c r="K10" s="85">
        <v>592</v>
      </c>
      <c r="L10" s="85">
        <v>237</v>
      </c>
      <c r="M10" s="93">
        <f t="shared" si="5"/>
        <v>400.337837837838</v>
      </c>
      <c r="N10" s="85">
        <v>85</v>
      </c>
      <c r="O10" s="85">
        <v>46</v>
      </c>
      <c r="P10" s="93">
        <f t="shared" ref="P10:P17" si="40">O10*1000/N10</f>
        <v>541.176470588235</v>
      </c>
      <c r="Q10" s="83">
        <v>134</v>
      </c>
      <c r="R10" s="85">
        <v>51</v>
      </c>
      <c r="S10" s="82">
        <f t="shared" si="6"/>
        <v>380.597014925373</v>
      </c>
      <c r="T10" s="108"/>
      <c r="U10" s="111" t="s">
        <v>36</v>
      </c>
      <c r="V10" s="112">
        <f t="shared" si="26"/>
        <v>4038</v>
      </c>
      <c r="W10" s="112">
        <f t="shared" si="27"/>
        <v>1669</v>
      </c>
      <c r="X10" s="112">
        <f t="shared" si="12"/>
        <v>413.323427439326</v>
      </c>
      <c r="Y10" s="112">
        <v>1900</v>
      </c>
      <c r="Z10" s="151">
        <v>815</v>
      </c>
      <c r="AA10" s="110">
        <f t="shared" si="14"/>
        <v>428.947368421053</v>
      </c>
      <c r="AB10" s="110">
        <v>1327</v>
      </c>
      <c r="AC10" s="191">
        <v>557</v>
      </c>
      <c r="AD10" s="110">
        <f t="shared" si="15"/>
        <v>419.743782969103</v>
      </c>
      <c r="AE10" s="120">
        <v>592</v>
      </c>
      <c r="AF10" s="151">
        <v>220</v>
      </c>
      <c r="AG10" s="112">
        <f t="shared" si="17"/>
        <v>371.621621621622</v>
      </c>
      <c r="AH10" s="129">
        <v>85</v>
      </c>
      <c r="AI10" s="129">
        <v>44</v>
      </c>
      <c r="AJ10" s="110">
        <f t="shared" si="18"/>
        <v>517.647058823529</v>
      </c>
      <c r="AK10" s="112">
        <v>134</v>
      </c>
      <c r="AL10" s="112">
        <v>33</v>
      </c>
      <c r="AM10" s="112">
        <f t="shared" si="19"/>
        <v>246.268656716418</v>
      </c>
      <c r="AN10" s="128">
        <v>134</v>
      </c>
      <c r="AO10" s="128">
        <v>33</v>
      </c>
      <c r="AP10" s="128">
        <f t="shared" si="28"/>
        <v>246.268656716418</v>
      </c>
      <c r="AQ10" s="128"/>
      <c r="AR10" s="128"/>
      <c r="AS10" s="128"/>
      <c r="AT10" s="128">
        <f t="shared" si="31"/>
        <v>134</v>
      </c>
      <c r="AU10" s="128">
        <f t="shared" si="32"/>
        <v>33</v>
      </c>
      <c r="AV10" s="195">
        <v>134</v>
      </c>
      <c r="AW10" s="151">
        <v>51</v>
      </c>
      <c r="AX10" s="151">
        <f t="shared" si="33"/>
        <v>380.597014925373</v>
      </c>
      <c r="AY10" s="151"/>
      <c r="AZ10" s="151"/>
      <c r="BA10" s="151"/>
      <c r="BB10" s="136">
        <f t="shared" si="34"/>
        <v>134</v>
      </c>
      <c r="BC10" s="151">
        <f t="shared" si="35"/>
        <v>51</v>
      </c>
      <c r="BD10" s="151"/>
      <c r="BF10" s="153" t="s">
        <v>36</v>
      </c>
      <c r="BG10" s="151">
        <f t="shared" si="29"/>
        <v>4044</v>
      </c>
      <c r="BH10" s="151">
        <f t="shared" si="30"/>
        <v>1722</v>
      </c>
      <c r="BI10" s="151">
        <f t="shared" si="7"/>
        <v>425.816023738872</v>
      </c>
      <c r="BJ10" s="151">
        <v>1900</v>
      </c>
      <c r="BK10" s="154">
        <v>815</v>
      </c>
      <c r="BL10" s="151">
        <f t="shared" si="8"/>
        <v>428.947368421053</v>
      </c>
      <c r="BM10" s="151">
        <v>1327</v>
      </c>
      <c r="BN10" s="154">
        <v>580</v>
      </c>
      <c r="BO10" s="162">
        <f t="shared" si="9"/>
        <v>437.076111529766</v>
      </c>
      <c r="BP10" s="154">
        <v>592</v>
      </c>
      <c r="BQ10" s="154">
        <v>237</v>
      </c>
      <c r="BR10" s="57">
        <f t="shared" si="10"/>
        <v>400.337837837838</v>
      </c>
      <c r="BS10" s="165">
        <f t="shared" si="36"/>
        <v>0</v>
      </c>
      <c r="BT10" s="154">
        <v>85</v>
      </c>
      <c r="BU10" s="154">
        <v>45</v>
      </c>
      <c r="BV10" s="57">
        <f t="shared" ref="BV10:BV17" si="41">BU10*1000/BT10</f>
        <v>529.411764705882</v>
      </c>
      <c r="BW10" s="165">
        <f>(BV10-P10)/P10*100</f>
        <v>-2.17391304347826</v>
      </c>
      <c r="BX10" s="178">
        <v>140</v>
      </c>
      <c r="BY10" s="186">
        <v>45</v>
      </c>
      <c r="BZ10" s="179">
        <f t="shared" si="23"/>
        <v>321.428571428571</v>
      </c>
      <c r="CA10" s="183">
        <f t="shared" si="37"/>
        <v>-15.546218487395</v>
      </c>
      <c r="CB10" s="184">
        <f t="shared" si="38"/>
        <v>0</v>
      </c>
      <c r="CC10" s="184">
        <f t="shared" si="39"/>
        <v>-60</v>
      </c>
    </row>
    <row r="11" s="67" customFormat="1" ht="18.6" customHeight="1" spans="1:81">
      <c r="A11" s="84" t="s">
        <v>37</v>
      </c>
      <c r="B11" s="83">
        <f t="shared" si="24"/>
        <v>8509</v>
      </c>
      <c r="C11" s="83">
        <f t="shared" si="25"/>
        <v>2910</v>
      </c>
      <c r="D11" s="83">
        <f t="shared" si="0"/>
        <v>341.990833235398</v>
      </c>
      <c r="E11" s="83">
        <v>4389</v>
      </c>
      <c r="F11" s="86">
        <v>1768</v>
      </c>
      <c r="G11" s="83">
        <f t="shared" si="2"/>
        <v>402.825244930508</v>
      </c>
      <c r="H11" s="83">
        <v>2674</v>
      </c>
      <c r="I11" s="86">
        <v>918</v>
      </c>
      <c r="J11" s="92">
        <f t="shared" si="3"/>
        <v>343.305908750935</v>
      </c>
      <c r="K11" s="85">
        <v>680</v>
      </c>
      <c r="L11" s="85">
        <v>99</v>
      </c>
      <c r="M11" s="93">
        <f t="shared" si="5"/>
        <v>145.588235294118</v>
      </c>
      <c r="N11" s="85"/>
      <c r="O11" s="85"/>
      <c r="P11" s="93"/>
      <c r="Q11" s="85">
        <v>766</v>
      </c>
      <c r="R11" s="85">
        <v>125</v>
      </c>
      <c r="S11" s="82">
        <f t="shared" si="6"/>
        <v>163.185378590078</v>
      </c>
      <c r="T11" s="108"/>
      <c r="U11" s="111" t="s">
        <v>37</v>
      </c>
      <c r="V11" s="112">
        <f t="shared" si="26"/>
        <v>8535</v>
      </c>
      <c r="W11" s="112">
        <f t="shared" si="27"/>
        <v>3311</v>
      </c>
      <c r="X11" s="112">
        <f t="shared" si="12"/>
        <v>387.932044522554</v>
      </c>
      <c r="Y11" s="112">
        <v>4390</v>
      </c>
      <c r="Z11" s="151">
        <v>1870</v>
      </c>
      <c r="AA11" s="110">
        <f t="shared" si="14"/>
        <v>425.968109339408</v>
      </c>
      <c r="AB11" s="110">
        <v>2674</v>
      </c>
      <c r="AC11" s="191">
        <v>1104</v>
      </c>
      <c r="AD11" s="110">
        <f t="shared" si="15"/>
        <v>412.864622288706</v>
      </c>
      <c r="AE11" s="120">
        <v>680</v>
      </c>
      <c r="AF11" s="151">
        <v>211</v>
      </c>
      <c r="AG11" s="112">
        <f t="shared" si="17"/>
        <v>310.294117647059</v>
      </c>
      <c r="AH11" s="129"/>
      <c r="AI11" s="129"/>
      <c r="AJ11" s="110"/>
      <c r="AK11" s="112">
        <v>791</v>
      </c>
      <c r="AL11" s="112">
        <v>126</v>
      </c>
      <c r="AM11" s="112">
        <f t="shared" si="19"/>
        <v>159.29203539823</v>
      </c>
      <c r="AN11" s="128">
        <v>386</v>
      </c>
      <c r="AO11" s="128">
        <v>46</v>
      </c>
      <c r="AP11" s="128">
        <f t="shared" si="28"/>
        <v>119.170984455959</v>
      </c>
      <c r="AQ11" s="128">
        <v>405</v>
      </c>
      <c r="AR11" s="128">
        <v>80</v>
      </c>
      <c r="AS11" s="128">
        <f>AR11/AQ11*1000</f>
        <v>197.530864197531</v>
      </c>
      <c r="AT11" s="128">
        <f t="shared" si="31"/>
        <v>791</v>
      </c>
      <c r="AU11" s="128">
        <f t="shared" si="32"/>
        <v>126</v>
      </c>
      <c r="AV11" s="195">
        <v>386</v>
      </c>
      <c r="AW11" s="151">
        <v>44</v>
      </c>
      <c r="AX11" s="151">
        <f t="shared" si="33"/>
        <v>113.989637305699</v>
      </c>
      <c r="AY11" s="151">
        <v>380</v>
      </c>
      <c r="AZ11" s="151">
        <v>81</v>
      </c>
      <c r="BA11" s="151">
        <f>AZ11/AY11*1000</f>
        <v>213.157894736842</v>
      </c>
      <c r="BB11" s="136">
        <f t="shared" si="34"/>
        <v>766</v>
      </c>
      <c r="BC11" s="151">
        <f t="shared" si="35"/>
        <v>125</v>
      </c>
      <c r="BD11" s="151"/>
      <c r="BF11" s="153" t="s">
        <v>37</v>
      </c>
      <c r="BG11" s="151">
        <f t="shared" si="29"/>
        <v>8514</v>
      </c>
      <c r="BH11" s="151">
        <f t="shared" si="30"/>
        <v>2965</v>
      </c>
      <c r="BI11" s="151">
        <f t="shared" si="7"/>
        <v>348.249941273197</v>
      </c>
      <c r="BJ11" s="151">
        <v>4390</v>
      </c>
      <c r="BK11" s="155">
        <v>1769</v>
      </c>
      <c r="BL11" s="151">
        <f t="shared" si="8"/>
        <v>402.961275626424</v>
      </c>
      <c r="BM11" s="151">
        <v>2674</v>
      </c>
      <c r="BN11" s="156">
        <v>941</v>
      </c>
      <c r="BO11" s="162">
        <f t="shared" si="9"/>
        <v>351.907255048616</v>
      </c>
      <c r="BP11" s="154">
        <v>680</v>
      </c>
      <c r="BQ11" s="156">
        <v>129</v>
      </c>
      <c r="BR11" s="57">
        <f t="shared" si="10"/>
        <v>189.705882352941</v>
      </c>
      <c r="BS11" s="165">
        <f t="shared" si="36"/>
        <v>30.3030303030303</v>
      </c>
      <c r="BT11" s="154"/>
      <c r="BU11" s="154"/>
      <c r="BV11" s="57"/>
      <c r="BW11" s="165"/>
      <c r="BX11" s="185">
        <v>770</v>
      </c>
      <c r="BY11" s="186">
        <v>126</v>
      </c>
      <c r="BZ11" s="179">
        <f t="shared" si="23"/>
        <v>163.636363636364</v>
      </c>
      <c r="CA11" s="183">
        <f t="shared" si="37"/>
        <v>0.27636363636363</v>
      </c>
      <c r="CB11" s="184">
        <f t="shared" si="38"/>
        <v>26</v>
      </c>
      <c r="CC11" s="184">
        <f t="shared" si="39"/>
        <v>401</v>
      </c>
    </row>
    <row r="12" s="67" customFormat="1" ht="18" customHeight="1" spans="1:81">
      <c r="A12" s="84" t="s">
        <v>38</v>
      </c>
      <c r="B12" s="83">
        <f t="shared" si="24"/>
        <v>9714</v>
      </c>
      <c r="C12" s="83">
        <f t="shared" si="25"/>
        <v>3279</v>
      </c>
      <c r="D12" s="83">
        <f t="shared" si="0"/>
        <v>337.554045707227</v>
      </c>
      <c r="E12" s="83">
        <v>8110</v>
      </c>
      <c r="F12" s="86">
        <v>2952</v>
      </c>
      <c r="G12" s="83">
        <f t="shared" si="2"/>
        <v>363.995067817509</v>
      </c>
      <c r="H12" s="83"/>
      <c r="I12" s="85"/>
      <c r="J12" s="92"/>
      <c r="K12" s="85">
        <v>800</v>
      </c>
      <c r="L12" s="85">
        <v>204</v>
      </c>
      <c r="M12" s="93">
        <f t="shared" si="5"/>
        <v>255</v>
      </c>
      <c r="N12" s="85">
        <v>38</v>
      </c>
      <c r="O12" s="85">
        <v>6</v>
      </c>
      <c r="P12" s="93">
        <f t="shared" si="40"/>
        <v>157.894736842105</v>
      </c>
      <c r="Q12" s="85">
        <v>766</v>
      </c>
      <c r="R12" s="85">
        <v>117</v>
      </c>
      <c r="S12" s="82">
        <f t="shared" si="6"/>
        <v>152.741514360313</v>
      </c>
      <c r="T12" s="108"/>
      <c r="U12" s="111" t="s">
        <v>38</v>
      </c>
      <c r="V12" s="112">
        <f t="shared" si="26"/>
        <v>9714</v>
      </c>
      <c r="W12" s="112">
        <f t="shared" si="27"/>
        <v>3700</v>
      </c>
      <c r="X12" s="112">
        <f t="shared" si="12"/>
        <v>380.893555692814</v>
      </c>
      <c r="Y12" s="112">
        <v>8110</v>
      </c>
      <c r="Z12" s="151">
        <v>3309</v>
      </c>
      <c r="AA12" s="110">
        <f t="shared" si="14"/>
        <v>408.014796547472</v>
      </c>
      <c r="AB12" s="110"/>
      <c r="AC12" s="191"/>
      <c r="AD12" s="110"/>
      <c r="AE12" s="120">
        <v>800</v>
      </c>
      <c r="AF12" s="151">
        <v>250</v>
      </c>
      <c r="AG12" s="112">
        <f t="shared" si="17"/>
        <v>312.5</v>
      </c>
      <c r="AH12" s="129">
        <v>38</v>
      </c>
      <c r="AI12" s="129">
        <v>19</v>
      </c>
      <c r="AJ12" s="110">
        <f t="shared" si="18"/>
        <v>500</v>
      </c>
      <c r="AK12" s="112">
        <v>766</v>
      </c>
      <c r="AL12" s="112">
        <v>122</v>
      </c>
      <c r="AM12" s="112">
        <f t="shared" si="19"/>
        <v>159.268929503916</v>
      </c>
      <c r="AN12" s="128">
        <v>766</v>
      </c>
      <c r="AO12" s="128">
        <v>122</v>
      </c>
      <c r="AP12" s="128">
        <f t="shared" si="28"/>
        <v>159.268929503916</v>
      </c>
      <c r="AQ12" s="128"/>
      <c r="AR12" s="128"/>
      <c r="AS12" s="128"/>
      <c r="AT12" s="128">
        <f t="shared" si="31"/>
        <v>766</v>
      </c>
      <c r="AU12" s="128">
        <f t="shared" si="32"/>
        <v>122</v>
      </c>
      <c r="AV12" s="195">
        <v>766</v>
      </c>
      <c r="AW12" s="151">
        <v>117</v>
      </c>
      <c r="AX12" s="151">
        <f t="shared" si="33"/>
        <v>152.741514360313</v>
      </c>
      <c r="AY12" s="151"/>
      <c r="AZ12" s="151"/>
      <c r="BA12" s="151"/>
      <c r="BB12" s="136">
        <f t="shared" si="34"/>
        <v>766</v>
      </c>
      <c r="BC12" s="151">
        <f t="shared" si="35"/>
        <v>117</v>
      </c>
      <c r="BD12" s="151"/>
      <c r="BF12" s="153" t="s">
        <v>38</v>
      </c>
      <c r="BG12" s="151">
        <f t="shared" si="29"/>
        <v>9718</v>
      </c>
      <c r="BH12" s="151">
        <f t="shared" si="30"/>
        <v>3419</v>
      </c>
      <c r="BI12" s="151">
        <f t="shared" si="7"/>
        <v>351.821362420251</v>
      </c>
      <c r="BJ12" s="151">
        <v>8110</v>
      </c>
      <c r="BK12" s="156">
        <v>3080</v>
      </c>
      <c r="BL12" s="151">
        <f t="shared" si="8"/>
        <v>379.778051787916</v>
      </c>
      <c r="BM12" s="151"/>
      <c r="BN12" s="154"/>
      <c r="BO12" s="162"/>
      <c r="BP12" s="154">
        <v>800</v>
      </c>
      <c r="BQ12" s="154">
        <v>208</v>
      </c>
      <c r="BR12" s="57">
        <f t="shared" si="10"/>
        <v>260</v>
      </c>
      <c r="BS12" s="165">
        <f t="shared" si="36"/>
        <v>1.96078431372549</v>
      </c>
      <c r="BT12" s="154">
        <v>38</v>
      </c>
      <c r="BU12" s="154">
        <v>12</v>
      </c>
      <c r="BV12" s="57">
        <f t="shared" si="41"/>
        <v>315.789473684211</v>
      </c>
      <c r="BW12" s="165">
        <f t="shared" ref="BW11:BW23" si="42">(BV12-P12)/P12*100</f>
        <v>100</v>
      </c>
      <c r="BX12" s="185">
        <v>770</v>
      </c>
      <c r="BY12" s="186">
        <v>119</v>
      </c>
      <c r="BZ12" s="179">
        <f t="shared" si="23"/>
        <v>154.545454545455</v>
      </c>
      <c r="CA12" s="183">
        <f t="shared" si="37"/>
        <v>1.18104118104117</v>
      </c>
      <c r="CB12" s="184">
        <f t="shared" si="38"/>
        <v>0</v>
      </c>
      <c r="CC12" s="184">
        <f t="shared" si="39"/>
        <v>421</v>
      </c>
    </row>
    <row r="13" s="67" customFormat="1" ht="18.6" customHeight="1" spans="1:81">
      <c r="A13" s="84" t="s">
        <v>39</v>
      </c>
      <c r="B13" s="83">
        <f t="shared" si="24"/>
        <v>4478</v>
      </c>
      <c r="C13" s="83">
        <f t="shared" si="25"/>
        <v>2285</v>
      </c>
      <c r="D13" s="83">
        <f t="shared" si="0"/>
        <v>510.272443054935</v>
      </c>
      <c r="E13" s="83">
        <v>2614</v>
      </c>
      <c r="F13" s="85">
        <v>1349</v>
      </c>
      <c r="G13" s="83">
        <f t="shared" si="2"/>
        <v>516.067329762816</v>
      </c>
      <c r="H13" s="83">
        <v>1530</v>
      </c>
      <c r="I13" s="85">
        <v>809</v>
      </c>
      <c r="J13" s="92">
        <f t="shared" ref="J13:J19" si="43">I13*1000/H13</f>
        <v>528.75816993464</v>
      </c>
      <c r="K13" s="85">
        <v>169</v>
      </c>
      <c r="L13" s="85">
        <v>81</v>
      </c>
      <c r="M13" s="93">
        <f t="shared" si="5"/>
        <v>479.289940828402</v>
      </c>
      <c r="N13" s="85">
        <v>42</v>
      </c>
      <c r="O13" s="85">
        <v>11</v>
      </c>
      <c r="P13" s="93">
        <f t="shared" si="40"/>
        <v>261.904761904762</v>
      </c>
      <c r="Q13" s="83">
        <v>123</v>
      </c>
      <c r="R13" s="85">
        <v>35</v>
      </c>
      <c r="S13" s="82">
        <f t="shared" si="6"/>
        <v>284.552845528455</v>
      </c>
      <c r="T13" s="108"/>
      <c r="U13" s="111" t="s">
        <v>39</v>
      </c>
      <c r="V13" s="112">
        <f t="shared" si="26"/>
        <v>4478</v>
      </c>
      <c r="W13" s="112">
        <f t="shared" si="27"/>
        <v>1973</v>
      </c>
      <c r="X13" s="112">
        <f t="shared" si="12"/>
        <v>440.59848146494</v>
      </c>
      <c r="Y13" s="112">
        <v>2614</v>
      </c>
      <c r="Z13" s="151">
        <v>1201</v>
      </c>
      <c r="AA13" s="110">
        <f t="shared" si="14"/>
        <v>459.449120122418</v>
      </c>
      <c r="AB13" s="110">
        <v>1530</v>
      </c>
      <c r="AC13" s="191">
        <v>657</v>
      </c>
      <c r="AD13" s="110">
        <f t="shared" ref="AD13:AD19" si="44">AC13*1000/AB13</f>
        <v>429.411764705882</v>
      </c>
      <c r="AE13" s="120">
        <v>169</v>
      </c>
      <c r="AF13" s="151">
        <v>65</v>
      </c>
      <c r="AG13" s="112">
        <f t="shared" si="17"/>
        <v>384.615384615385</v>
      </c>
      <c r="AH13" s="129">
        <v>42</v>
      </c>
      <c r="AI13" s="129">
        <v>20</v>
      </c>
      <c r="AJ13" s="110">
        <f t="shared" si="18"/>
        <v>476.190476190476</v>
      </c>
      <c r="AK13" s="112">
        <v>123</v>
      </c>
      <c r="AL13" s="112">
        <v>30</v>
      </c>
      <c r="AM13" s="112">
        <f t="shared" si="19"/>
        <v>243.90243902439</v>
      </c>
      <c r="AN13" s="128">
        <v>123</v>
      </c>
      <c r="AO13" s="128">
        <v>30</v>
      </c>
      <c r="AP13" s="128">
        <f t="shared" si="28"/>
        <v>243.90243902439</v>
      </c>
      <c r="AQ13" s="128"/>
      <c r="AR13" s="128"/>
      <c r="AS13" s="128"/>
      <c r="AT13" s="128">
        <f t="shared" si="31"/>
        <v>123</v>
      </c>
      <c r="AU13" s="128">
        <f t="shared" si="32"/>
        <v>30</v>
      </c>
      <c r="AV13" s="195">
        <v>123</v>
      </c>
      <c r="AW13" s="151">
        <v>35</v>
      </c>
      <c r="AX13" s="151">
        <f t="shared" si="33"/>
        <v>284.552845528455</v>
      </c>
      <c r="AY13" s="151"/>
      <c r="AZ13" s="151"/>
      <c r="BA13" s="151"/>
      <c r="BB13" s="136">
        <f t="shared" si="34"/>
        <v>123</v>
      </c>
      <c r="BC13" s="151">
        <f t="shared" si="35"/>
        <v>35</v>
      </c>
      <c r="BD13" s="151"/>
      <c r="BF13" s="153" t="s">
        <v>39</v>
      </c>
      <c r="BG13" s="151">
        <f t="shared" si="29"/>
        <v>4485</v>
      </c>
      <c r="BH13" s="151">
        <f t="shared" si="30"/>
        <v>2285</v>
      </c>
      <c r="BI13" s="151">
        <f t="shared" si="7"/>
        <v>509.476031215162</v>
      </c>
      <c r="BJ13" s="151">
        <v>2614</v>
      </c>
      <c r="BK13" s="154">
        <v>1349</v>
      </c>
      <c r="BL13" s="151">
        <f t="shared" si="8"/>
        <v>516.067329762816</v>
      </c>
      <c r="BM13" s="151">
        <v>1530</v>
      </c>
      <c r="BN13" s="154">
        <v>804</v>
      </c>
      <c r="BO13" s="162">
        <f t="shared" ref="BO13:BO19" si="45">BN13*1000/BM13</f>
        <v>525.490196078431</v>
      </c>
      <c r="BP13" s="154">
        <v>169</v>
      </c>
      <c r="BQ13" s="154">
        <v>81</v>
      </c>
      <c r="BR13" s="57">
        <f t="shared" si="10"/>
        <v>479.289940828402</v>
      </c>
      <c r="BS13" s="165">
        <f t="shared" si="36"/>
        <v>0</v>
      </c>
      <c r="BT13" s="154">
        <v>42</v>
      </c>
      <c r="BU13" s="154">
        <v>15</v>
      </c>
      <c r="BV13" s="57">
        <f t="shared" si="41"/>
        <v>357.142857142857</v>
      </c>
      <c r="BW13" s="165">
        <f t="shared" si="42"/>
        <v>36.3636363636364</v>
      </c>
      <c r="BX13" s="178">
        <v>130</v>
      </c>
      <c r="BY13" s="186">
        <v>36</v>
      </c>
      <c r="BZ13" s="179">
        <f t="shared" si="23"/>
        <v>276.923076923077</v>
      </c>
      <c r="CA13" s="183">
        <f t="shared" si="37"/>
        <v>-2.68131868131869</v>
      </c>
      <c r="CB13" s="184">
        <f t="shared" si="38"/>
        <v>0</v>
      </c>
      <c r="CC13" s="184">
        <f t="shared" si="39"/>
        <v>-312</v>
      </c>
    </row>
    <row r="14" s="67" customFormat="1" ht="18.6" customHeight="1" spans="1:81">
      <c r="A14" s="84" t="s">
        <v>40</v>
      </c>
      <c r="B14" s="83">
        <f t="shared" si="24"/>
        <v>7182</v>
      </c>
      <c r="C14" s="83">
        <f t="shared" si="25"/>
        <v>3254</v>
      </c>
      <c r="D14" s="83">
        <f t="shared" si="0"/>
        <v>453.077137287664</v>
      </c>
      <c r="E14" s="83">
        <v>3662</v>
      </c>
      <c r="F14" s="85">
        <v>1989</v>
      </c>
      <c r="G14" s="83">
        <f t="shared" si="2"/>
        <v>543.145821955216</v>
      </c>
      <c r="H14" s="83">
        <v>1692</v>
      </c>
      <c r="I14" s="85">
        <v>860</v>
      </c>
      <c r="J14" s="92">
        <f t="shared" si="43"/>
        <v>508.274231678487</v>
      </c>
      <c r="K14" s="85">
        <v>1520</v>
      </c>
      <c r="L14" s="85">
        <v>350</v>
      </c>
      <c r="M14" s="93">
        <f t="shared" si="5"/>
        <v>230.263157894737</v>
      </c>
      <c r="N14" s="85">
        <v>41</v>
      </c>
      <c r="O14" s="85">
        <v>19</v>
      </c>
      <c r="P14" s="93">
        <f t="shared" si="40"/>
        <v>463.414634146341</v>
      </c>
      <c r="Q14" s="85">
        <v>267</v>
      </c>
      <c r="R14" s="85">
        <v>36</v>
      </c>
      <c r="S14" s="82">
        <f t="shared" si="6"/>
        <v>134.831460674157</v>
      </c>
      <c r="T14" s="108"/>
      <c r="U14" s="111" t="s">
        <v>40</v>
      </c>
      <c r="V14" s="112">
        <f t="shared" si="26"/>
        <v>7182</v>
      </c>
      <c r="W14" s="112">
        <f t="shared" si="27"/>
        <v>2913</v>
      </c>
      <c r="X14" s="112">
        <f t="shared" si="12"/>
        <v>405.597326649958</v>
      </c>
      <c r="Y14" s="112">
        <v>3662</v>
      </c>
      <c r="Z14" s="151">
        <v>1666</v>
      </c>
      <c r="AA14" s="110">
        <f t="shared" si="14"/>
        <v>454.942654287275</v>
      </c>
      <c r="AB14" s="110">
        <v>1692</v>
      </c>
      <c r="AC14" s="191">
        <v>707</v>
      </c>
      <c r="AD14" s="110">
        <f t="shared" si="44"/>
        <v>417.848699763593</v>
      </c>
      <c r="AE14" s="120">
        <v>1520</v>
      </c>
      <c r="AF14" s="151">
        <v>479</v>
      </c>
      <c r="AG14" s="112">
        <f t="shared" si="17"/>
        <v>315.131578947368</v>
      </c>
      <c r="AH14" s="129">
        <v>41</v>
      </c>
      <c r="AI14" s="129">
        <v>21</v>
      </c>
      <c r="AJ14" s="110">
        <f t="shared" si="18"/>
        <v>512.19512195122</v>
      </c>
      <c r="AK14" s="112">
        <v>267</v>
      </c>
      <c r="AL14" s="112">
        <v>40</v>
      </c>
      <c r="AM14" s="112">
        <f t="shared" si="19"/>
        <v>149.812734082397</v>
      </c>
      <c r="AN14" s="128">
        <v>267</v>
      </c>
      <c r="AO14" s="128">
        <v>40</v>
      </c>
      <c r="AP14" s="128">
        <f t="shared" si="28"/>
        <v>149.812734082397</v>
      </c>
      <c r="AQ14" s="128"/>
      <c r="AR14" s="128"/>
      <c r="AS14" s="128"/>
      <c r="AT14" s="128">
        <f t="shared" si="31"/>
        <v>267</v>
      </c>
      <c r="AU14" s="128">
        <f t="shared" si="32"/>
        <v>40</v>
      </c>
      <c r="AV14" s="195">
        <v>267</v>
      </c>
      <c r="AW14" s="151">
        <v>36</v>
      </c>
      <c r="AX14" s="151">
        <f t="shared" si="33"/>
        <v>134.831460674157</v>
      </c>
      <c r="AY14" s="151"/>
      <c r="AZ14" s="151"/>
      <c r="BA14" s="151"/>
      <c r="BB14" s="136">
        <f t="shared" si="34"/>
        <v>267</v>
      </c>
      <c r="BC14" s="151">
        <f t="shared" si="35"/>
        <v>36</v>
      </c>
      <c r="BD14" s="151"/>
      <c r="BF14" s="153" t="s">
        <v>40</v>
      </c>
      <c r="BG14" s="151">
        <f t="shared" si="29"/>
        <v>7185</v>
      </c>
      <c r="BH14" s="151">
        <f t="shared" si="30"/>
        <v>3260</v>
      </c>
      <c r="BI14" s="151">
        <f t="shared" si="7"/>
        <v>453.723034098817</v>
      </c>
      <c r="BJ14" s="151">
        <v>3662</v>
      </c>
      <c r="BK14" s="154">
        <v>1982</v>
      </c>
      <c r="BL14" s="151">
        <f t="shared" si="8"/>
        <v>541.234298197706</v>
      </c>
      <c r="BM14" s="151">
        <v>1692</v>
      </c>
      <c r="BN14" s="154">
        <v>860</v>
      </c>
      <c r="BO14" s="162">
        <f t="shared" si="45"/>
        <v>508.274231678487</v>
      </c>
      <c r="BP14" s="154">
        <v>1520</v>
      </c>
      <c r="BQ14" s="156">
        <v>361</v>
      </c>
      <c r="BR14" s="57">
        <f t="shared" si="10"/>
        <v>237.5</v>
      </c>
      <c r="BS14" s="165">
        <f t="shared" si="36"/>
        <v>3.14285714285714</v>
      </c>
      <c r="BT14" s="154">
        <v>41</v>
      </c>
      <c r="BU14" s="154">
        <v>20</v>
      </c>
      <c r="BV14" s="57">
        <f t="shared" si="41"/>
        <v>487.80487804878</v>
      </c>
      <c r="BW14" s="165">
        <f t="shared" si="42"/>
        <v>5.26315789473684</v>
      </c>
      <c r="BX14" s="185">
        <v>270</v>
      </c>
      <c r="BY14" s="186">
        <v>37</v>
      </c>
      <c r="BZ14" s="179">
        <f t="shared" si="23"/>
        <v>137.037037037037</v>
      </c>
      <c r="CA14" s="183">
        <f t="shared" si="37"/>
        <v>1.6358024691358</v>
      </c>
      <c r="CB14" s="184">
        <f t="shared" si="38"/>
        <v>0</v>
      </c>
      <c r="CC14" s="184">
        <f t="shared" si="39"/>
        <v>-341</v>
      </c>
    </row>
    <row r="15" s="67" customFormat="1" ht="18.6" customHeight="1" spans="1:81">
      <c r="A15" s="84" t="s">
        <v>41</v>
      </c>
      <c r="B15" s="83">
        <f t="shared" si="24"/>
        <v>9077</v>
      </c>
      <c r="C15" s="83">
        <f t="shared" si="25"/>
        <v>4567</v>
      </c>
      <c r="D15" s="83">
        <f t="shared" si="0"/>
        <v>503.139803899967</v>
      </c>
      <c r="E15" s="83">
        <v>6247</v>
      </c>
      <c r="F15" s="85">
        <v>2667</v>
      </c>
      <c r="G15" s="83">
        <f t="shared" si="2"/>
        <v>426.924923963502</v>
      </c>
      <c r="H15" s="83"/>
      <c r="I15" s="85"/>
      <c r="J15" s="92"/>
      <c r="K15" s="83">
        <v>2305</v>
      </c>
      <c r="L15" s="85">
        <v>1680</v>
      </c>
      <c r="M15" s="93">
        <f t="shared" si="5"/>
        <v>728.85032537961</v>
      </c>
      <c r="N15" s="83">
        <v>136</v>
      </c>
      <c r="O15" s="85">
        <v>116</v>
      </c>
      <c r="P15" s="95">
        <f t="shared" si="40"/>
        <v>852.941176470588</v>
      </c>
      <c r="Q15" s="83">
        <v>389</v>
      </c>
      <c r="R15" s="85">
        <v>104</v>
      </c>
      <c r="S15" s="82">
        <f t="shared" si="6"/>
        <v>267.352185089974</v>
      </c>
      <c r="T15" s="108"/>
      <c r="U15" s="111" t="s">
        <v>41</v>
      </c>
      <c r="V15" s="112">
        <f t="shared" si="26"/>
        <v>9061</v>
      </c>
      <c r="W15" s="112">
        <f t="shared" si="27"/>
        <v>3736</v>
      </c>
      <c r="X15" s="112">
        <f t="shared" si="12"/>
        <v>412.316521355259</v>
      </c>
      <c r="Y15" s="112">
        <v>6247</v>
      </c>
      <c r="Z15" s="151">
        <v>2668</v>
      </c>
      <c r="AA15" s="110">
        <f t="shared" si="14"/>
        <v>427.085000800384</v>
      </c>
      <c r="AB15" s="110"/>
      <c r="AC15" s="191"/>
      <c r="AD15" s="110"/>
      <c r="AE15" s="110">
        <v>2293</v>
      </c>
      <c r="AF15" s="151">
        <v>902</v>
      </c>
      <c r="AG15" s="112">
        <f t="shared" si="17"/>
        <v>393.37112952464</v>
      </c>
      <c r="AH15" s="112">
        <v>132</v>
      </c>
      <c r="AI15" s="129">
        <v>72</v>
      </c>
      <c r="AJ15" s="110">
        <f t="shared" si="18"/>
        <v>545.454545454545</v>
      </c>
      <c r="AK15" s="112">
        <v>389</v>
      </c>
      <c r="AL15" s="112">
        <v>94</v>
      </c>
      <c r="AM15" s="112">
        <f t="shared" si="19"/>
        <v>241.645244215938</v>
      </c>
      <c r="AN15" s="128">
        <v>389</v>
      </c>
      <c r="AO15" s="128">
        <v>94</v>
      </c>
      <c r="AP15" s="128">
        <f t="shared" si="28"/>
        <v>241.645244215938</v>
      </c>
      <c r="AQ15" s="128"/>
      <c r="AR15" s="128"/>
      <c r="AS15" s="128"/>
      <c r="AT15" s="128">
        <f t="shared" si="31"/>
        <v>389</v>
      </c>
      <c r="AU15" s="128">
        <f t="shared" si="32"/>
        <v>94</v>
      </c>
      <c r="AV15" s="195">
        <v>389</v>
      </c>
      <c r="AW15" s="151">
        <v>104</v>
      </c>
      <c r="AX15" s="151">
        <f t="shared" si="33"/>
        <v>267.352185089974</v>
      </c>
      <c r="AY15" s="151"/>
      <c r="AZ15" s="151"/>
      <c r="BA15" s="151"/>
      <c r="BB15" s="136">
        <f t="shared" si="34"/>
        <v>389</v>
      </c>
      <c r="BC15" s="151">
        <f t="shared" si="35"/>
        <v>104</v>
      </c>
      <c r="BD15" s="151"/>
      <c r="BF15" s="153" t="s">
        <v>41</v>
      </c>
      <c r="BG15" s="151">
        <f t="shared" si="29"/>
        <v>9067</v>
      </c>
      <c r="BH15" s="151">
        <f t="shared" si="30"/>
        <v>4410</v>
      </c>
      <c r="BI15" s="151">
        <f t="shared" si="7"/>
        <v>486.379177236131</v>
      </c>
      <c r="BJ15" s="151">
        <v>6247</v>
      </c>
      <c r="BK15" s="154">
        <v>2667</v>
      </c>
      <c r="BL15" s="151">
        <f t="shared" si="8"/>
        <v>426.924923963502</v>
      </c>
      <c r="BM15" s="151"/>
      <c r="BN15" s="154"/>
      <c r="BO15" s="162"/>
      <c r="BP15" s="157">
        <v>2293</v>
      </c>
      <c r="BQ15" s="156">
        <v>1549</v>
      </c>
      <c r="BR15" s="57">
        <f t="shared" si="10"/>
        <v>675.534234627126</v>
      </c>
      <c r="BS15" s="165">
        <f t="shared" si="36"/>
        <v>-7.31509459431396</v>
      </c>
      <c r="BT15" s="151">
        <v>132</v>
      </c>
      <c r="BU15" s="154">
        <v>92</v>
      </c>
      <c r="BV15" s="57">
        <f t="shared" si="41"/>
        <v>696.969696969697</v>
      </c>
      <c r="BW15" s="165">
        <f t="shared" si="42"/>
        <v>-18.2863113897597</v>
      </c>
      <c r="BX15" s="178">
        <v>395</v>
      </c>
      <c r="BY15" s="186">
        <v>102</v>
      </c>
      <c r="BZ15" s="179">
        <f t="shared" si="23"/>
        <v>258.227848101266</v>
      </c>
      <c r="CA15" s="183">
        <f t="shared" si="37"/>
        <v>-3.412852969815</v>
      </c>
      <c r="CB15" s="184">
        <f t="shared" si="38"/>
        <v>-16</v>
      </c>
      <c r="CC15" s="184">
        <f t="shared" si="39"/>
        <v>-831</v>
      </c>
    </row>
    <row r="16" s="67" customFormat="1" ht="18.6" customHeight="1" spans="1:81">
      <c r="A16" s="84" t="s">
        <v>42</v>
      </c>
      <c r="B16" s="83">
        <f t="shared" si="24"/>
        <v>10103</v>
      </c>
      <c r="C16" s="83">
        <f t="shared" si="25"/>
        <v>3877</v>
      </c>
      <c r="D16" s="83">
        <f t="shared" si="0"/>
        <v>383.747401761853</v>
      </c>
      <c r="E16" s="83">
        <v>3666</v>
      </c>
      <c r="F16" s="85">
        <v>1607</v>
      </c>
      <c r="G16" s="83">
        <f t="shared" si="2"/>
        <v>438.35242771413</v>
      </c>
      <c r="H16" s="83">
        <v>4432</v>
      </c>
      <c r="I16" s="85">
        <v>1872</v>
      </c>
      <c r="J16" s="92">
        <f t="shared" si="43"/>
        <v>422.382671480144</v>
      </c>
      <c r="K16" s="85">
        <v>1525</v>
      </c>
      <c r="L16" s="85">
        <v>265</v>
      </c>
      <c r="M16" s="93">
        <f t="shared" si="5"/>
        <v>173.770491803279</v>
      </c>
      <c r="N16" s="85">
        <v>112</v>
      </c>
      <c r="O16" s="85">
        <v>46</v>
      </c>
      <c r="P16" s="93">
        <f t="shared" si="40"/>
        <v>410.714285714286</v>
      </c>
      <c r="Q16" s="85">
        <v>368</v>
      </c>
      <c r="R16" s="85">
        <v>87</v>
      </c>
      <c r="S16" s="82">
        <f t="shared" si="6"/>
        <v>236.413043478261</v>
      </c>
      <c r="T16" s="108"/>
      <c r="U16" s="111" t="s">
        <v>42</v>
      </c>
      <c r="V16" s="112">
        <f t="shared" si="26"/>
        <v>10086</v>
      </c>
      <c r="W16" s="112">
        <f t="shared" si="27"/>
        <v>4089</v>
      </c>
      <c r="X16" s="112">
        <f t="shared" si="12"/>
        <v>405.413444378346</v>
      </c>
      <c r="Y16" s="112">
        <v>3666</v>
      </c>
      <c r="Z16" s="151">
        <v>1606</v>
      </c>
      <c r="AA16" s="110">
        <f t="shared" si="14"/>
        <v>438.079650845608</v>
      </c>
      <c r="AB16" s="121">
        <v>4415</v>
      </c>
      <c r="AC16" s="191">
        <v>1868</v>
      </c>
      <c r="AD16" s="110">
        <f t="shared" si="44"/>
        <v>423.103057757644</v>
      </c>
      <c r="AE16" s="120">
        <v>1525</v>
      </c>
      <c r="AF16" s="151">
        <v>474</v>
      </c>
      <c r="AG16" s="112">
        <f t="shared" si="17"/>
        <v>310.819672131148</v>
      </c>
      <c r="AH16" s="129">
        <v>112</v>
      </c>
      <c r="AI16" s="129">
        <v>56</v>
      </c>
      <c r="AJ16" s="110">
        <f t="shared" si="18"/>
        <v>500</v>
      </c>
      <c r="AK16" s="112">
        <v>368</v>
      </c>
      <c r="AL16" s="112">
        <v>85</v>
      </c>
      <c r="AM16" s="112">
        <f t="shared" si="19"/>
        <v>230.978260869565</v>
      </c>
      <c r="AN16" s="128">
        <v>368</v>
      </c>
      <c r="AO16" s="128">
        <v>85</v>
      </c>
      <c r="AP16" s="128">
        <f t="shared" si="28"/>
        <v>230.978260869565</v>
      </c>
      <c r="AQ16" s="128"/>
      <c r="AR16" s="128"/>
      <c r="AS16" s="128"/>
      <c r="AT16" s="128">
        <f t="shared" si="31"/>
        <v>368</v>
      </c>
      <c r="AU16" s="128">
        <f t="shared" si="32"/>
        <v>85</v>
      </c>
      <c r="AV16" s="195">
        <v>368</v>
      </c>
      <c r="AW16" s="151">
        <v>87</v>
      </c>
      <c r="AX16" s="151">
        <f t="shared" si="33"/>
        <v>236.413043478261</v>
      </c>
      <c r="AY16" s="151"/>
      <c r="AZ16" s="151"/>
      <c r="BA16" s="151"/>
      <c r="BB16" s="136">
        <f t="shared" si="34"/>
        <v>368</v>
      </c>
      <c r="BC16" s="151">
        <f t="shared" si="35"/>
        <v>87</v>
      </c>
      <c r="BD16" s="151"/>
      <c r="BF16" s="153" t="s">
        <v>42</v>
      </c>
      <c r="BG16" s="151">
        <f t="shared" si="29"/>
        <v>10088</v>
      </c>
      <c r="BH16" s="151">
        <f t="shared" si="30"/>
        <v>3907</v>
      </c>
      <c r="BI16" s="151">
        <f t="shared" si="7"/>
        <v>387.291831879461</v>
      </c>
      <c r="BJ16" s="151">
        <v>3666</v>
      </c>
      <c r="BK16" s="154">
        <v>1607</v>
      </c>
      <c r="BL16" s="151">
        <f t="shared" si="8"/>
        <v>438.35242771413</v>
      </c>
      <c r="BM16" s="157">
        <v>4415</v>
      </c>
      <c r="BN16" s="154">
        <v>1872</v>
      </c>
      <c r="BO16" s="162">
        <f t="shared" si="45"/>
        <v>424.00906002265</v>
      </c>
      <c r="BP16" s="154">
        <v>1525</v>
      </c>
      <c r="BQ16" s="156">
        <v>292</v>
      </c>
      <c r="BR16" s="57">
        <f t="shared" si="10"/>
        <v>191.475409836066</v>
      </c>
      <c r="BS16" s="165">
        <f t="shared" si="36"/>
        <v>10.188679245283</v>
      </c>
      <c r="BT16" s="154">
        <v>112</v>
      </c>
      <c r="BU16" s="154">
        <v>49</v>
      </c>
      <c r="BV16" s="57">
        <f t="shared" si="41"/>
        <v>437.5</v>
      </c>
      <c r="BW16" s="165">
        <f t="shared" si="42"/>
        <v>6.52173913043478</v>
      </c>
      <c r="BX16" s="185">
        <v>370</v>
      </c>
      <c r="BY16" s="186">
        <v>87</v>
      </c>
      <c r="BZ16" s="179">
        <f t="shared" si="23"/>
        <v>235.135135135135</v>
      </c>
      <c r="CA16" s="183">
        <f t="shared" si="37"/>
        <v>-0.540540540540545</v>
      </c>
      <c r="CB16" s="184">
        <f t="shared" si="38"/>
        <v>-17</v>
      </c>
      <c r="CC16" s="184">
        <f t="shared" si="39"/>
        <v>212</v>
      </c>
    </row>
    <row r="17" s="67" customFormat="1" ht="18.6" customHeight="1" spans="1:82">
      <c r="A17" s="84" t="s">
        <v>43</v>
      </c>
      <c r="B17" s="83">
        <f t="shared" si="24"/>
        <v>2887</v>
      </c>
      <c r="C17" s="83">
        <f t="shared" si="25"/>
        <v>1569</v>
      </c>
      <c r="D17" s="83">
        <f t="shared" si="0"/>
        <v>543.470730862487</v>
      </c>
      <c r="E17" s="83">
        <v>1873</v>
      </c>
      <c r="F17" s="85">
        <v>1170</v>
      </c>
      <c r="G17" s="83">
        <f t="shared" si="2"/>
        <v>624.666310731447</v>
      </c>
      <c r="H17" s="83">
        <v>718</v>
      </c>
      <c r="I17" s="85">
        <v>380</v>
      </c>
      <c r="J17" s="92">
        <f t="shared" si="43"/>
        <v>529.24791086351</v>
      </c>
      <c r="K17" s="85">
        <v>250</v>
      </c>
      <c r="L17" s="85">
        <v>15</v>
      </c>
      <c r="M17" s="93">
        <f t="shared" si="5"/>
        <v>60</v>
      </c>
      <c r="N17" s="85">
        <v>20</v>
      </c>
      <c r="O17" s="85">
        <v>3</v>
      </c>
      <c r="P17" s="95">
        <f t="shared" si="40"/>
        <v>150</v>
      </c>
      <c r="Q17" s="85">
        <v>26</v>
      </c>
      <c r="R17" s="85">
        <v>1</v>
      </c>
      <c r="S17" s="82">
        <f t="shared" si="6"/>
        <v>38.4615384615385</v>
      </c>
      <c r="T17" s="108"/>
      <c r="U17" s="111" t="s">
        <v>43</v>
      </c>
      <c r="V17" s="112">
        <f t="shared" si="26"/>
        <v>2887</v>
      </c>
      <c r="W17" s="112">
        <f t="shared" si="27"/>
        <v>1243</v>
      </c>
      <c r="X17" s="112">
        <f t="shared" si="12"/>
        <v>430.5507447177</v>
      </c>
      <c r="Y17" s="112">
        <v>1873</v>
      </c>
      <c r="Z17" s="151">
        <v>852</v>
      </c>
      <c r="AA17" s="110">
        <f t="shared" si="14"/>
        <v>454.885210891618</v>
      </c>
      <c r="AB17" s="110">
        <v>718</v>
      </c>
      <c r="AC17" s="191">
        <v>301</v>
      </c>
      <c r="AD17" s="110">
        <f t="shared" si="44"/>
        <v>419.220055710306</v>
      </c>
      <c r="AE17" s="120">
        <v>250</v>
      </c>
      <c r="AF17" s="151">
        <v>77</v>
      </c>
      <c r="AG17" s="112">
        <f t="shared" si="17"/>
        <v>308</v>
      </c>
      <c r="AH17" s="129">
        <v>20</v>
      </c>
      <c r="AI17" s="129">
        <v>9</v>
      </c>
      <c r="AJ17" s="110">
        <f t="shared" si="18"/>
        <v>450</v>
      </c>
      <c r="AK17" s="112">
        <v>26</v>
      </c>
      <c r="AL17" s="112">
        <v>4</v>
      </c>
      <c r="AM17" s="112">
        <f t="shared" si="19"/>
        <v>153.846153846154</v>
      </c>
      <c r="AN17" s="128">
        <v>26</v>
      </c>
      <c r="AO17" s="128">
        <v>4</v>
      </c>
      <c r="AP17" s="128">
        <f t="shared" si="28"/>
        <v>153.846153846154</v>
      </c>
      <c r="AQ17" s="128"/>
      <c r="AR17" s="128"/>
      <c r="AS17" s="128"/>
      <c r="AT17" s="128">
        <f t="shared" si="31"/>
        <v>26</v>
      </c>
      <c r="AU17" s="128">
        <f t="shared" si="32"/>
        <v>4</v>
      </c>
      <c r="AV17" s="195">
        <v>26</v>
      </c>
      <c r="AW17" s="151">
        <v>1</v>
      </c>
      <c r="AX17" s="151">
        <f t="shared" si="33"/>
        <v>38.4615384615385</v>
      </c>
      <c r="AY17" s="151"/>
      <c r="AZ17" s="151"/>
      <c r="BA17" s="151"/>
      <c r="BB17" s="136">
        <f t="shared" si="34"/>
        <v>26</v>
      </c>
      <c r="BC17" s="151">
        <f t="shared" si="35"/>
        <v>1</v>
      </c>
      <c r="BD17" s="151"/>
      <c r="BF17" s="153" t="s">
        <v>43</v>
      </c>
      <c r="BG17" s="151">
        <f t="shared" si="29"/>
        <v>2891</v>
      </c>
      <c r="BH17" s="151">
        <f t="shared" si="30"/>
        <v>1487</v>
      </c>
      <c r="BI17" s="151">
        <f t="shared" si="7"/>
        <v>514.354894500173</v>
      </c>
      <c r="BJ17" s="151">
        <v>1873</v>
      </c>
      <c r="BK17" s="154">
        <v>1054</v>
      </c>
      <c r="BL17" s="151">
        <f t="shared" si="8"/>
        <v>562.733582487987</v>
      </c>
      <c r="BM17" s="151">
        <v>718</v>
      </c>
      <c r="BN17" s="154">
        <v>378</v>
      </c>
      <c r="BO17" s="162">
        <f t="shared" si="45"/>
        <v>526.462395543175</v>
      </c>
      <c r="BP17" s="154">
        <v>250</v>
      </c>
      <c r="BQ17" s="156">
        <v>46</v>
      </c>
      <c r="BR17" s="57">
        <f t="shared" si="10"/>
        <v>184</v>
      </c>
      <c r="BS17" s="165">
        <f t="shared" si="36"/>
        <v>206.666666666667</v>
      </c>
      <c r="BT17" s="154">
        <v>20</v>
      </c>
      <c r="BU17" s="154">
        <v>6</v>
      </c>
      <c r="BV17" s="57">
        <f t="shared" si="41"/>
        <v>300</v>
      </c>
      <c r="BW17" s="165">
        <f t="shared" si="42"/>
        <v>100</v>
      </c>
      <c r="BX17" s="185">
        <v>30</v>
      </c>
      <c r="BY17" s="186">
        <v>3</v>
      </c>
      <c r="BZ17" s="179">
        <f t="shared" si="23"/>
        <v>100</v>
      </c>
      <c r="CA17" s="183">
        <f t="shared" si="37"/>
        <v>160</v>
      </c>
      <c r="CB17" s="184">
        <f t="shared" si="38"/>
        <v>0</v>
      </c>
      <c r="CC17" s="184">
        <f t="shared" si="39"/>
        <v>-326</v>
      </c>
      <c r="CD17" s="67">
        <f>(BL17-G17)/G17*100</f>
        <v>-9.91452991452991</v>
      </c>
    </row>
    <row r="18" s="67" customFormat="1" ht="18.6" customHeight="1" spans="1:81">
      <c r="A18" s="84" t="s">
        <v>44</v>
      </c>
      <c r="B18" s="83">
        <f t="shared" si="24"/>
        <v>8755</v>
      </c>
      <c r="C18" s="83">
        <f t="shared" si="25"/>
        <v>3273</v>
      </c>
      <c r="D18" s="83">
        <f t="shared" si="0"/>
        <v>373.84351798972</v>
      </c>
      <c r="E18" s="83">
        <v>3029</v>
      </c>
      <c r="F18" s="85">
        <v>1148</v>
      </c>
      <c r="G18" s="83">
        <f t="shared" si="2"/>
        <v>379.002971277649</v>
      </c>
      <c r="H18" s="83">
        <v>4068</v>
      </c>
      <c r="I18" s="85">
        <v>1610</v>
      </c>
      <c r="J18" s="92">
        <f t="shared" si="43"/>
        <v>395.771878072763</v>
      </c>
      <c r="K18" s="85">
        <v>1255</v>
      </c>
      <c r="L18" s="85">
        <v>465</v>
      </c>
      <c r="M18" s="93">
        <f t="shared" si="5"/>
        <v>370.517928286853</v>
      </c>
      <c r="N18" s="85"/>
      <c r="O18" s="85"/>
      <c r="P18" s="93"/>
      <c r="Q18" s="85">
        <v>403</v>
      </c>
      <c r="R18" s="85">
        <v>50</v>
      </c>
      <c r="S18" s="82">
        <f t="shared" si="6"/>
        <v>124.069478908189</v>
      </c>
      <c r="T18" s="108"/>
      <c r="U18" s="111" t="s">
        <v>44</v>
      </c>
      <c r="V18" s="112">
        <f t="shared" si="26"/>
        <v>8776</v>
      </c>
      <c r="W18" s="112">
        <f t="shared" si="27"/>
        <v>3471</v>
      </c>
      <c r="X18" s="112">
        <f t="shared" si="12"/>
        <v>395.510483135825</v>
      </c>
      <c r="Y18" s="112">
        <v>3029</v>
      </c>
      <c r="Z18" s="151">
        <v>1293</v>
      </c>
      <c r="AA18" s="110">
        <f t="shared" si="14"/>
        <v>426.87355562892</v>
      </c>
      <c r="AB18" s="121">
        <v>4060</v>
      </c>
      <c r="AC18" s="191">
        <v>1677</v>
      </c>
      <c r="AD18" s="110">
        <f t="shared" si="44"/>
        <v>413.054187192118</v>
      </c>
      <c r="AE18" s="120">
        <v>1255</v>
      </c>
      <c r="AF18" s="151">
        <v>442</v>
      </c>
      <c r="AG18" s="112">
        <f t="shared" si="17"/>
        <v>352.191235059761</v>
      </c>
      <c r="AH18" s="129"/>
      <c r="AI18" s="129"/>
      <c r="AJ18" s="110"/>
      <c r="AK18" s="112">
        <v>432</v>
      </c>
      <c r="AL18" s="112">
        <v>59</v>
      </c>
      <c r="AM18" s="112">
        <f t="shared" si="19"/>
        <v>136.574074074074</v>
      </c>
      <c r="AN18" s="128">
        <v>388</v>
      </c>
      <c r="AO18" s="128">
        <v>52</v>
      </c>
      <c r="AP18" s="128">
        <f t="shared" si="28"/>
        <v>134.020618556701</v>
      </c>
      <c r="AQ18" s="128">
        <v>44</v>
      </c>
      <c r="AR18" s="128">
        <v>7</v>
      </c>
      <c r="AS18" s="128">
        <f>AR18/AQ18*1000</f>
        <v>159.090909090909</v>
      </c>
      <c r="AT18" s="128">
        <f t="shared" si="31"/>
        <v>432</v>
      </c>
      <c r="AU18" s="128">
        <f t="shared" si="32"/>
        <v>59</v>
      </c>
      <c r="AV18" s="195">
        <v>388</v>
      </c>
      <c r="AW18" s="151">
        <v>48</v>
      </c>
      <c r="AX18" s="151">
        <f t="shared" si="33"/>
        <v>123.711340206186</v>
      </c>
      <c r="AY18" s="151">
        <v>15</v>
      </c>
      <c r="AZ18" s="151">
        <v>2</v>
      </c>
      <c r="BA18" s="151">
        <f>AZ18/AY18*1000</f>
        <v>133.333333333333</v>
      </c>
      <c r="BB18" s="136">
        <f t="shared" si="34"/>
        <v>403</v>
      </c>
      <c r="BC18" s="151">
        <f t="shared" si="35"/>
        <v>50</v>
      </c>
      <c r="BD18" s="151"/>
      <c r="BF18" s="153" t="s">
        <v>44</v>
      </c>
      <c r="BG18" s="151">
        <f t="shared" si="29"/>
        <v>8749</v>
      </c>
      <c r="BH18" s="151">
        <f t="shared" si="30"/>
        <v>3348</v>
      </c>
      <c r="BI18" s="151">
        <f t="shared" si="7"/>
        <v>382.672305406332</v>
      </c>
      <c r="BJ18" s="151">
        <v>3029</v>
      </c>
      <c r="BK18" s="156">
        <v>1216</v>
      </c>
      <c r="BL18" s="151">
        <f t="shared" si="8"/>
        <v>401.45262462859</v>
      </c>
      <c r="BM18" s="157">
        <v>4060</v>
      </c>
      <c r="BN18" s="156">
        <v>1615</v>
      </c>
      <c r="BO18" s="162">
        <f t="shared" si="45"/>
        <v>397.783251231527</v>
      </c>
      <c r="BP18" s="154">
        <v>1255</v>
      </c>
      <c r="BQ18" s="154">
        <v>465</v>
      </c>
      <c r="BR18" s="57">
        <f t="shared" si="10"/>
        <v>370.517928286853</v>
      </c>
      <c r="BS18" s="165">
        <f t="shared" si="36"/>
        <v>0</v>
      </c>
      <c r="BT18" s="154"/>
      <c r="BU18" s="154"/>
      <c r="BV18" s="57"/>
      <c r="BW18" s="165"/>
      <c r="BX18" s="185">
        <v>405</v>
      </c>
      <c r="BY18" s="186">
        <v>52</v>
      </c>
      <c r="BZ18" s="179">
        <f t="shared" si="23"/>
        <v>128.395061728395</v>
      </c>
      <c r="CA18" s="183">
        <f t="shared" si="37"/>
        <v>3.48641975308642</v>
      </c>
      <c r="CB18" s="184">
        <f t="shared" si="38"/>
        <v>21</v>
      </c>
      <c r="CC18" s="184">
        <f t="shared" si="39"/>
        <v>198</v>
      </c>
    </row>
    <row r="19" s="67" customFormat="1" ht="18.6" customHeight="1" spans="1:81">
      <c r="A19" s="84" t="s">
        <v>45</v>
      </c>
      <c r="B19" s="83">
        <f t="shared" si="24"/>
        <v>11898</v>
      </c>
      <c r="C19" s="83">
        <f t="shared" si="25"/>
        <v>3687</v>
      </c>
      <c r="D19" s="83">
        <f t="shared" si="0"/>
        <v>309.88401412002</v>
      </c>
      <c r="E19" s="83">
        <v>4663</v>
      </c>
      <c r="F19" s="86">
        <v>1787</v>
      </c>
      <c r="G19" s="83">
        <f t="shared" si="2"/>
        <v>383.229680463221</v>
      </c>
      <c r="H19" s="83">
        <v>2775</v>
      </c>
      <c r="I19" s="86">
        <v>906</v>
      </c>
      <c r="J19" s="92">
        <f t="shared" si="43"/>
        <v>326.486486486487</v>
      </c>
      <c r="K19" s="85">
        <v>3706</v>
      </c>
      <c r="L19" s="85">
        <v>870</v>
      </c>
      <c r="M19" s="93">
        <f t="shared" si="5"/>
        <v>234.754452239611</v>
      </c>
      <c r="N19" s="85">
        <v>97</v>
      </c>
      <c r="O19" s="85">
        <v>26</v>
      </c>
      <c r="P19" s="93">
        <f t="shared" ref="P19:P23" si="46">O19*1000/N19</f>
        <v>268.041237113402</v>
      </c>
      <c r="Q19" s="85">
        <v>657</v>
      </c>
      <c r="R19" s="85">
        <v>98</v>
      </c>
      <c r="S19" s="82">
        <f t="shared" si="6"/>
        <v>149.162861491629</v>
      </c>
      <c r="T19" s="108"/>
      <c r="U19" s="111" t="s">
        <v>45</v>
      </c>
      <c r="V19" s="112">
        <f t="shared" si="26"/>
        <v>11887</v>
      </c>
      <c r="W19" s="112">
        <f t="shared" si="27"/>
        <v>4405</v>
      </c>
      <c r="X19" s="112">
        <f t="shared" si="12"/>
        <v>370.57289475898</v>
      </c>
      <c r="Y19" s="112">
        <v>4663</v>
      </c>
      <c r="Z19" s="151">
        <v>1986</v>
      </c>
      <c r="AA19" s="110">
        <f t="shared" si="14"/>
        <v>425.906069054257</v>
      </c>
      <c r="AB19" s="110">
        <v>2775</v>
      </c>
      <c r="AC19" s="191">
        <v>1105</v>
      </c>
      <c r="AD19" s="110">
        <f t="shared" si="44"/>
        <v>398.198198198198</v>
      </c>
      <c r="AE19" s="120">
        <v>3695</v>
      </c>
      <c r="AF19" s="151">
        <v>1164</v>
      </c>
      <c r="AG19" s="112">
        <f t="shared" si="17"/>
        <v>315.020297699594</v>
      </c>
      <c r="AH19" s="129">
        <v>97</v>
      </c>
      <c r="AI19" s="129">
        <v>47</v>
      </c>
      <c r="AJ19" s="110">
        <f t="shared" ref="AJ19:AJ23" si="47">AI19*1000/AH19</f>
        <v>484.536082474227</v>
      </c>
      <c r="AK19" s="112">
        <v>657</v>
      </c>
      <c r="AL19" s="112">
        <v>103</v>
      </c>
      <c r="AM19" s="112">
        <f t="shared" si="19"/>
        <v>156.773211567732</v>
      </c>
      <c r="AN19" s="128">
        <v>657</v>
      </c>
      <c r="AO19" s="128">
        <v>103</v>
      </c>
      <c r="AP19" s="128">
        <f t="shared" si="28"/>
        <v>156.773211567732</v>
      </c>
      <c r="AQ19" s="128"/>
      <c r="AR19" s="128"/>
      <c r="AS19" s="128"/>
      <c r="AT19" s="128">
        <f t="shared" si="31"/>
        <v>657</v>
      </c>
      <c r="AU19" s="128">
        <f t="shared" si="32"/>
        <v>103</v>
      </c>
      <c r="AV19" s="195">
        <v>657</v>
      </c>
      <c r="AW19" s="151">
        <v>98</v>
      </c>
      <c r="AX19" s="151">
        <f t="shared" si="33"/>
        <v>149.162861491629</v>
      </c>
      <c r="AY19" s="151"/>
      <c r="AZ19" s="151"/>
      <c r="BA19" s="151"/>
      <c r="BB19" s="136">
        <f t="shared" si="34"/>
        <v>657</v>
      </c>
      <c r="BC19" s="151">
        <f t="shared" si="35"/>
        <v>98</v>
      </c>
      <c r="BD19" s="151"/>
      <c r="BF19" s="153" t="s">
        <v>45</v>
      </c>
      <c r="BG19" s="151">
        <f t="shared" si="29"/>
        <v>11890</v>
      </c>
      <c r="BH19" s="151">
        <f t="shared" si="30"/>
        <v>3790</v>
      </c>
      <c r="BI19" s="151">
        <f t="shared" si="7"/>
        <v>318.755256518082</v>
      </c>
      <c r="BJ19" s="151">
        <v>4663</v>
      </c>
      <c r="BK19" s="156">
        <v>1856</v>
      </c>
      <c r="BL19" s="151">
        <f t="shared" si="8"/>
        <v>398.027021230967</v>
      </c>
      <c r="BM19" s="151">
        <v>2775</v>
      </c>
      <c r="BN19" s="156">
        <v>924</v>
      </c>
      <c r="BO19" s="162">
        <f t="shared" si="45"/>
        <v>332.972972972973</v>
      </c>
      <c r="BP19" s="156">
        <v>3695</v>
      </c>
      <c r="BQ19" s="156">
        <v>878</v>
      </c>
      <c r="BR19" s="57">
        <f t="shared" si="10"/>
        <v>237.618403247632</v>
      </c>
      <c r="BS19" s="165">
        <f t="shared" si="36"/>
        <v>1.21997729146252</v>
      </c>
      <c r="BT19" s="154">
        <v>97</v>
      </c>
      <c r="BU19" s="154">
        <v>34</v>
      </c>
      <c r="BV19" s="57">
        <f>BU19*1000/BT19</f>
        <v>350.515463917526</v>
      </c>
      <c r="BW19" s="165">
        <f t="shared" si="42"/>
        <v>30.7692307692308</v>
      </c>
      <c r="BX19" s="185">
        <v>660</v>
      </c>
      <c r="BY19" s="186">
        <v>98</v>
      </c>
      <c r="BZ19" s="179">
        <f t="shared" si="23"/>
        <v>148.484848484848</v>
      </c>
      <c r="CA19" s="183">
        <f t="shared" si="37"/>
        <v>-0.454545454545438</v>
      </c>
      <c r="CB19" s="184">
        <f t="shared" si="38"/>
        <v>-11</v>
      </c>
      <c r="CC19" s="184">
        <f t="shared" si="39"/>
        <v>718</v>
      </c>
    </row>
    <row r="20" s="67" customFormat="1" ht="18.6" customHeight="1" spans="1:81">
      <c r="A20" s="84" t="s">
        <v>46</v>
      </c>
      <c r="B20" s="83">
        <f t="shared" si="24"/>
        <v>5013</v>
      </c>
      <c r="C20" s="83">
        <f t="shared" si="25"/>
        <v>1727</v>
      </c>
      <c r="D20" s="83">
        <f t="shared" si="0"/>
        <v>344.504288848993</v>
      </c>
      <c r="E20" s="83">
        <v>4030</v>
      </c>
      <c r="F20" s="86">
        <v>1563</v>
      </c>
      <c r="G20" s="83">
        <f t="shared" si="2"/>
        <v>387.841191066998</v>
      </c>
      <c r="H20" s="83"/>
      <c r="I20" s="85"/>
      <c r="J20" s="92"/>
      <c r="K20" s="85">
        <v>465</v>
      </c>
      <c r="L20" s="85">
        <v>67</v>
      </c>
      <c r="M20" s="93">
        <f t="shared" si="5"/>
        <v>144.086021505376</v>
      </c>
      <c r="N20" s="85"/>
      <c r="O20" s="85"/>
      <c r="P20" s="93"/>
      <c r="Q20" s="85">
        <v>518</v>
      </c>
      <c r="R20" s="85">
        <v>97</v>
      </c>
      <c r="S20" s="82">
        <f t="shared" si="6"/>
        <v>187.258687258687</v>
      </c>
      <c r="T20" s="108"/>
      <c r="U20" s="111" t="s">
        <v>46</v>
      </c>
      <c r="V20" s="112">
        <f t="shared" si="26"/>
        <v>5013</v>
      </c>
      <c r="W20" s="112">
        <f t="shared" si="27"/>
        <v>1867</v>
      </c>
      <c r="X20" s="112">
        <f t="shared" si="12"/>
        <v>372.431677638141</v>
      </c>
      <c r="Y20" s="112">
        <v>4030</v>
      </c>
      <c r="Z20" s="151">
        <v>1624</v>
      </c>
      <c r="AA20" s="110">
        <f t="shared" si="14"/>
        <v>402.977667493797</v>
      </c>
      <c r="AB20" s="110"/>
      <c r="AC20" s="191"/>
      <c r="AD20" s="110"/>
      <c r="AE20" s="120">
        <v>465</v>
      </c>
      <c r="AF20" s="151">
        <v>144</v>
      </c>
      <c r="AG20" s="112">
        <f t="shared" si="17"/>
        <v>309.677419354839</v>
      </c>
      <c r="AH20" s="129"/>
      <c r="AI20" s="129"/>
      <c r="AJ20" s="110"/>
      <c r="AK20" s="112">
        <v>518</v>
      </c>
      <c r="AL20" s="112">
        <v>99</v>
      </c>
      <c r="AM20" s="112">
        <f t="shared" si="19"/>
        <v>191.119691119691</v>
      </c>
      <c r="AN20" s="128">
        <v>518</v>
      </c>
      <c r="AO20" s="128">
        <v>99</v>
      </c>
      <c r="AP20" s="128">
        <f t="shared" si="28"/>
        <v>191.119691119691</v>
      </c>
      <c r="AQ20" s="128"/>
      <c r="AR20" s="128"/>
      <c r="AS20" s="128"/>
      <c r="AT20" s="128">
        <f t="shared" si="31"/>
        <v>518</v>
      </c>
      <c r="AU20" s="128">
        <f t="shared" si="32"/>
        <v>99</v>
      </c>
      <c r="AV20" s="195">
        <v>518</v>
      </c>
      <c r="AW20" s="151">
        <v>97</v>
      </c>
      <c r="AX20" s="151">
        <f t="shared" si="33"/>
        <v>187.258687258687</v>
      </c>
      <c r="AY20" s="151"/>
      <c r="AZ20" s="151"/>
      <c r="BA20" s="151"/>
      <c r="BB20" s="136">
        <f t="shared" si="34"/>
        <v>518</v>
      </c>
      <c r="BC20" s="151">
        <f t="shared" si="35"/>
        <v>97</v>
      </c>
      <c r="BD20" s="151"/>
      <c r="BF20" s="153" t="s">
        <v>46</v>
      </c>
      <c r="BG20" s="151">
        <f t="shared" si="29"/>
        <v>5015</v>
      </c>
      <c r="BH20" s="151">
        <f t="shared" si="30"/>
        <v>1779</v>
      </c>
      <c r="BI20" s="151">
        <f t="shared" si="7"/>
        <v>354.735792622134</v>
      </c>
      <c r="BJ20" s="151">
        <v>4030</v>
      </c>
      <c r="BK20" s="156">
        <v>1593</v>
      </c>
      <c r="BL20" s="151">
        <f t="shared" si="8"/>
        <v>395.285359801489</v>
      </c>
      <c r="BM20" s="151"/>
      <c r="BN20" s="154"/>
      <c r="BO20" s="162"/>
      <c r="BP20" s="154">
        <v>465</v>
      </c>
      <c r="BQ20" s="156">
        <v>88</v>
      </c>
      <c r="BR20" s="57">
        <f t="shared" si="10"/>
        <v>189.247311827957</v>
      </c>
      <c r="BS20" s="165">
        <f t="shared" si="36"/>
        <v>31.3432835820895</v>
      </c>
      <c r="BT20" s="154"/>
      <c r="BU20" s="154"/>
      <c r="BV20" s="57"/>
      <c r="BW20" s="165"/>
      <c r="BX20" s="185">
        <v>520</v>
      </c>
      <c r="BY20" s="186">
        <v>98</v>
      </c>
      <c r="BZ20" s="179">
        <f t="shared" si="23"/>
        <v>188.461538461538</v>
      </c>
      <c r="CA20" s="183">
        <f t="shared" si="37"/>
        <v>0.642347343378273</v>
      </c>
      <c r="CB20" s="184">
        <f t="shared" si="38"/>
        <v>0</v>
      </c>
      <c r="CC20" s="184">
        <f t="shared" si="39"/>
        <v>140</v>
      </c>
    </row>
    <row r="21" s="67" customFormat="1" ht="18.6" customHeight="1" spans="1:81">
      <c r="A21" s="84" t="s">
        <v>47</v>
      </c>
      <c r="B21" s="83">
        <f t="shared" si="24"/>
        <v>7381</v>
      </c>
      <c r="C21" s="83">
        <f t="shared" si="25"/>
        <v>2999</v>
      </c>
      <c r="D21" s="83">
        <f t="shared" si="0"/>
        <v>406.313507654789</v>
      </c>
      <c r="E21" s="83">
        <v>6692</v>
      </c>
      <c r="F21" s="85">
        <v>2832</v>
      </c>
      <c r="G21" s="83">
        <f t="shared" si="2"/>
        <v>423.191870890616</v>
      </c>
      <c r="H21" s="83"/>
      <c r="I21" s="85"/>
      <c r="J21" s="92"/>
      <c r="K21" s="85">
        <v>350</v>
      </c>
      <c r="L21" s="85">
        <v>88</v>
      </c>
      <c r="M21" s="93">
        <f t="shared" si="5"/>
        <v>251.428571428571</v>
      </c>
      <c r="N21" s="85"/>
      <c r="O21" s="85"/>
      <c r="P21" s="93"/>
      <c r="Q21" s="85">
        <v>339</v>
      </c>
      <c r="R21" s="85">
        <v>79</v>
      </c>
      <c r="S21" s="82">
        <f t="shared" si="6"/>
        <v>233.038348082596</v>
      </c>
      <c r="T21" s="108"/>
      <c r="U21" s="111" t="s">
        <v>47</v>
      </c>
      <c r="V21" s="112">
        <f t="shared" si="26"/>
        <v>7416</v>
      </c>
      <c r="W21" s="112">
        <f t="shared" si="27"/>
        <v>3026</v>
      </c>
      <c r="X21" s="112">
        <f t="shared" si="12"/>
        <v>408.036677454153</v>
      </c>
      <c r="Y21" s="122">
        <v>6727</v>
      </c>
      <c r="Z21" s="151">
        <v>2839</v>
      </c>
      <c r="AA21" s="110">
        <f t="shared" si="14"/>
        <v>422.030622863089</v>
      </c>
      <c r="AB21" s="110"/>
      <c r="AC21" s="191"/>
      <c r="AD21" s="110"/>
      <c r="AE21" s="120">
        <v>350</v>
      </c>
      <c r="AF21" s="151">
        <v>109</v>
      </c>
      <c r="AG21" s="112">
        <f t="shared" si="17"/>
        <v>311.428571428571</v>
      </c>
      <c r="AH21" s="129"/>
      <c r="AI21" s="129"/>
      <c r="AJ21" s="110"/>
      <c r="AK21" s="112">
        <v>339</v>
      </c>
      <c r="AL21" s="112">
        <v>78</v>
      </c>
      <c r="AM21" s="112">
        <f t="shared" si="19"/>
        <v>230.088495575221</v>
      </c>
      <c r="AN21" s="128">
        <v>339</v>
      </c>
      <c r="AO21" s="128">
        <v>78</v>
      </c>
      <c r="AP21" s="128">
        <f t="shared" si="28"/>
        <v>230.088495575221</v>
      </c>
      <c r="AQ21" s="128"/>
      <c r="AR21" s="128"/>
      <c r="AS21" s="128"/>
      <c r="AT21" s="128">
        <f t="shared" si="31"/>
        <v>339</v>
      </c>
      <c r="AU21" s="128">
        <f t="shared" si="32"/>
        <v>78</v>
      </c>
      <c r="AV21" s="195">
        <v>339</v>
      </c>
      <c r="AW21" s="151">
        <v>79</v>
      </c>
      <c r="AX21" s="151">
        <f t="shared" si="33"/>
        <v>233.038348082596</v>
      </c>
      <c r="AY21" s="151"/>
      <c r="AZ21" s="151"/>
      <c r="BA21" s="151"/>
      <c r="BB21" s="136">
        <f t="shared" si="34"/>
        <v>339</v>
      </c>
      <c r="BC21" s="151">
        <f t="shared" si="35"/>
        <v>79</v>
      </c>
      <c r="BD21" s="151"/>
      <c r="BF21" s="153" t="s">
        <v>47</v>
      </c>
      <c r="BG21" s="151">
        <f t="shared" si="29"/>
        <v>7417</v>
      </c>
      <c r="BH21" s="151">
        <f t="shared" si="30"/>
        <v>3011</v>
      </c>
      <c r="BI21" s="151">
        <f t="shared" si="7"/>
        <v>405.959282728866</v>
      </c>
      <c r="BJ21" s="157">
        <v>6727</v>
      </c>
      <c r="BK21" s="156">
        <v>2842</v>
      </c>
      <c r="BL21" s="151">
        <f t="shared" si="8"/>
        <v>422.476586888658</v>
      </c>
      <c r="BM21" s="151"/>
      <c r="BN21" s="154"/>
      <c r="BO21" s="162"/>
      <c r="BP21" s="154">
        <v>350</v>
      </c>
      <c r="BQ21" s="156">
        <v>90</v>
      </c>
      <c r="BR21" s="57">
        <f t="shared" si="10"/>
        <v>257.142857142857</v>
      </c>
      <c r="BS21" s="165">
        <f t="shared" si="36"/>
        <v>2.27272727272729</v>
      </c>
      <c r="BT21" s="154"/>
      <c r="BU21" s="154"/>
      <c r="BV21" s="57"/>
      <c r="BW21" s="165"/>
      <c r="BX21" s="185">
        <v>340</v>
      </c>
      <c r="BY21" s="186">
        <v>79</v>
      </c>
      <c r="BZ21" s="179">
        <f t="shared" si="23"/>
        <v>232.352941176471</v>
      </c>
      <c r="CA21" s="183">
        <f t="shared" si="37"/>
        <v>-0.294117647058823</v>
      </c>
      <c r="CB21" s="184">
        <f t="shared" si="38"/>
        <v>35</v>
      </c>
      <c r="CC21" s="184">
        <f t="shared" si="39"/>
        <v>27</v>
      </c>
    </row>
    <row r="22" s="67" customFormat="1" ht="18.6" customHeight="1" spans="1:81">
      <c r="A22" s="84" t="s">
        <v>48</v>
      </c>
      <c r="B22" s="83">
        <f t="shared" si="24"/>
        <v>9702</v>
      </c>
      <c r="C22" s="83">
        <f t="shared" si="25"/>
        <v>4563</v>
      </c>
      <c r="D22" s="83">
        <f t="shared" si="0"/>
        <v>470.315398886827</v>
      </c>
      <c r="E22" s="83">
        <v>6256</v>
      </c>
      <c r="F22" s="85">
        <v>2909</v>
      </c>
      <c r="G22" s="83">
        <f t="shared" si="2"/>
        <v>464.993606138107</v>
      </c>
      <c r="H22" s="83">
        <v>160</v>
      </c>
      <c r="I22" s="85">
        <v>67</v>
      </c>
      <c r="J22" s="92">
        <f>I22*1000/H22</f>
        <v>418.75</v>
      </c>
      <c r="K22" s="85">
        <v>2750</v>
      </c>
      <c r="L22" s="85">
        <v>1430</v>
      </c>
      <c r="M22" s="93">
        <f t="shared" si="5"/>
        <v>520</v>
      </c>
      <c r="N22" s="83">
        <v>35</v>
      </c>
      <c r="O22" s="85">
        <v>27</v>
      </c>
      <c r="P22" s="95">
        <f t="shared" si="46"/>
        <v>771.428571428571</v>
      </c>
      <c r="Q22" s="83">
        <v>501</v>
      </c>
      <c r="R22" s="85">
        <v>130</v>
      </c>
      <c r="S22" s="82">
        <f t="shared" si="6"/>
        <v>259.481037924152</v>
      </c>
      <c r="T22" s="108"/>
      <c r="U22" s="111" t="s">
        <v>48</v>
      </c>
      <c r="V22" s="112">
        <f t="shared" si="26"/>
        <v>9700</v>
      </c>
      <c r="W22" s="112">
        <f t="shared" si="27"/>
        <v>4125</v>
      </c>
      <c r="X22" s="112">
        <f t="shared" si="12"/>
        <v>425.257731958763</v>
      </c>
      <c r="Y22" s="112">
        <v>6256</v>
      </c>
      <c r="Z22" s="151">
        <v>2834</v>
      </c>
      <c r="AA22" s="110">
        <f t="shared" si="14"/>
        <v>453.005115089514</v>
      </c>
      <c r="AB22" s="110">
        <v>160</v>
      </c>
      <c r="AC22" s="191">
        <v>66</v>
      </c>
      <c r="AD22" s="110">
        <f>AC22*1000/AB22</f>
        <v>412.5</v>
      </c>
      <c r="AE22" s="120">
        <v>2748</v>
      </c>
      <c r="AF22" s="151">
        <v>1086</v>
      </c>
      <c r="AG22" s="112">
        <f t="shared" si="17"/>
        <v>395.196506550218</v>
      </c>
      <c r="AH22" s="112">
        <v>35</v>
      </c>
      <c r="AI22" s="129">
        <v>19</v>
      </c>
      <c r="AJ22" s="110">
        <f t="shared" si="47"/>
        <v>542.857142857143</v>
      </c>
      <c r="AK22" s="112">
        <v>501</v>
      </c>
      <c r="AL22" s="112">
        <v>120</v>
      </c>
      <c r="AM22" s="112">
        <f t="shared" si="19"/>
        <v>239.520958083832</v>
      </c>
      <c r="AN22" s="128">
        <v>501</v>
      </c>
      <c r="AO22" s="128">
        <v>120</v>
      </c>
      <c r="AP22" s="128">
        <f t="shared" si="28"/>
        <v>239.520958083832</v>
      </c>
      <c r="AQ22" s="128"/>
      <c r="AR22" s="128"/>
      <c r="AS22" s="128"/>
      <c r="AT22" s="128">
        <f t="shared" si="31"/>
        <v>501</v>
      </c>
      <c r="AU22" s="128">
        <f t="shared" si="32"/>
        <v>120</v>
      </c>
      <c r="AV22" s="195">
        <v>501</v>
      </c>
      <c r="AW22" s="151">
        <v>130</v>
      </c>
      <c r="AX22" s="151">
        <f t="shared" si="33"/>
        <v>259.481037924152</v>
      </c>
      <c r="AY22" s="151"/>
      <c r="AZ22" s="151"/>
      <c r="BA22" s="151"/>
      <c r="BB22" s="136">
        <f t="shared" si="34"/>
        <v>501</v>
      </c>
      <c r="BC22" s="151">
        <f t="shared" si="35"/>
        <v>130</v>
      </c>
      <c r="BD22" s="151"/>
      <c r="BF22" s="153" t="s">
        <v>48</v>
      </c>
      <c r="BG22" s="151">
        <f t="shared" si="29"/>
        <v>9704</v>
      </c>
      <c r="BH22" s="151">
        <f t="shared" si="30"/>
        <v>4549</v>
      </c>
      <c r="BI22" s="151">
        <f t="shared" si="7"/>
        <v>468.775762572135</v>
      </c>
      <c r="BJ22" s="151">
        <v>6256</v>
      </c>
      <c r="BK22" s="154">
        <v>2909</v>
      </c>
      <c r="BL22" s="151">
        <f t="shared" si="8"/>
        <v>464.993606138107</v>
      </c>
      <c r="BM22" s="151">
        <v>160</v>
      </c>
      <c r="BN22" s="156">
        <v>68</v>
      </c>
      <c r="BO22" s="162">
        <f>BN22*1000/BM22</f>
        <v>425</v>
      </c>
      <c r="BP22" s="156">
        <v>2748</v>
      </c>
      <c r="BQ22" s="154">
        <v>1420</v>
      </c>
      <c r="BR22" s="57">
        <f t="shared" si="10"/>
        <v>516.739446870451</v>
      </c>
      <c r="BS22" s="165">
        <f t="shared" si="36"/>
        <v>-0.627029447990139</v>
      </c>
      <c r="BT22" s="151">
        <v>35</v>
      </c>
      <c r="BU22" s="154">
        <v>24</v>
      </c>
      <c r="BV22" s="57">
        <f t="shared" ref="BV19:BV23" si="48">BU22*1000/BT22</f>
        <v>685.714285714286</v>
      </c>
      <c r="BW22" s="165">
        <f t="shared" si="42"/>
        <v>-11.1111111111111</v>
      </c>
      <c r="BX22" s="178">
        <v>505</v>
      </c>
      <c r="BY22" s="186">
        <v>128</v>
      </c>
      <c r="BZ22" s="179">
        <f t="shared" si="23"/>
        <v>253.465346534653</v>
      </c>
      <c r="CA22" s="183">
        <f t="shared" si="37"/>
        <v>-2.31835491241431</v>
      </c>
      <c r="CB22" s="184">
        <f t="shared" si="38"/>
        <v>-2</v>
      </c>
      <c r="CC22" s="184">
        <f t="shared" si="39"/>
        <v>-438</v>
      </c>
    </row>
    <row r="23" s="67" customFormat="1" ht="18.6" customHeight="1" spans="1:81">
      <c r="A23" s="84" t="s">
        <v>49</v>
      </c>
      <c r="B23" s="83">
        <f t="shared" si="24"/>
        <v>13308</v>
      </c>
      <c r="C23" s="83">
        <f t="shared" si="25"/>
        <v>4847</v>
      </c>
      <c r="D23" s="83">
        <f t="shared" si="0"/>
        <v>364.217012323414</v>
      </c>
      <c r="E23" s="83">
        <v>9720</v>
      </c>
      <c r="F23" s="85">
        <v>3880</v>
      </c>
      <c r="G23" s="83">
        <f t="shared" si="2"/>
        <v>399.17695473251</v>
      </c>
      <c r="H23" s="83"/>
      <c r="I23" s="85"/>
      <c r="J23" s="92"/>
      <c r="K23" s="85">
        <v>2910</v>
      </c>
      <c r="L23" s="85">
        <v>826</v>
      </c>
      <c r="M23" s="93">
        <f t="shared" si="5"/>
        <v>283.848797250859</v>
      </c>
      <c r="N23" s="85">
        <v>98</v>
      </c>
      <c r="O23" s="85">
        <v>64</v>
      </c>
      <c r="P23" s="93">
        <f t="shared" si="46"/>
        <v>653.061224489796</v>
      </c>
      <c r="Q23" s="85">
        <v>580</v>
      </c>
      <c r="R23" s="85">
        <v>77</v>
      </c>
      <c r="S23" s="82">
        <f t="shared" si="6"/>
        <v>132.758620689655</v>
      </c>
      <c r="T23" s="108"/>
      <c r="U23" s="111" t="s">
        <v>49</v>
      </c>
      <c r="V23" s="112">
        <f t="shared" si="26"/>
        <v>13303</v>
      </c>
      <c r="W23" s="112">
        <f t="shared" si="27"/>
        <v>5086</v>
      </c>
      <c r="X23" s="112">
        <f t="shared" si="12"/>
        <v>382.319777493798</v>
      </c>
      <c r="Y23" s="112">
        <v>9720</v>
      </c>
      <c r="Z23" s="151">
        <v>3956</v>
      </c>
      <c r="AA23" s="110">
        <f t="shared" si="14"/>
        <v>406.995884773663</v>
      </c>
      <c r="AB23" s="110"/>
      <c r="AC23" s="120"/>
      <c r="AD23" s="110"/>
      <c r="AE23" s="119">
        <v>2905</v>
      </c>
      <c r="AF23" s="151">
        <v>991</v>
      </c>
      <c r="AG23" s="112">
        <f t="shared" si="17"/>
        <v>341.135972461274</v>
      </c>
      <c r="AH23" s="129">
        <v>98</v>
      </c>
      <c r="AI23" s="129">
        <v>53</v>
      </c>
      <c r="AJ23" s="110">
        <f t="shared" si="47"/>
        <v>540.816326530612</v>
      </c>
      <c r="AK23" s="112">
        <v>580</v>
      </c>
      <c r="AL23" s="112">
        <v>86</v>
      </c>
      <c r="AM23" s="112">
        <f t="shared" si="19"/>
        <v>148.275862068966</v>
      </c>
      <c r="AN23" s="128">
        <v>580</v>
      </c>
      <c r="AO23" s="128">
        <v>86</v>
      </c>
      <c r="AP23" s="128">
        <f t="shared" si="28"/>
        <v>148.275862068965</v>
      </c>
      <c r="AQ23" s="128"/>
      <c r="AR23" s="128"/>
      <c r="AS23" s="128"/>
      <c r="AT23" s="128">
        <f t="shared" si="31"/>
        <v>580</v>
      </c>
      <c r="AU23" s="128">
        <f t="shared" si="32"/>
        <v>86</v>
      </c>
      <c r="AV23" s="195">
        <v>580</v>
      </c>
      <c r="AW23" s="151">
        <v>77</v>
      </c>
      <c r="AX23" s="151">
        <f t="shared" si="33"/>
        <v>132.758620689655</v>
      </c>
      <c r="AY23" s="151"/>
      <c r="AZ23" s="151"/>
      <c r="BA23" s="151"/>
      <c r="BB23" s="136">
        <f t="shared" si="34"/>
        <v>580</v>
      </c>
      <c r="BC23" s="151">
        <f t="shared" si="35"/>
        <v>77</v>
      </c>
      <c r="BD23" s="151"/>
      <c r="BF23" s="153" t="s">
        <v>49</v>
      </c>
      <c r="BG23" s="151">
        <f t="shared" si="29"/>
        <v>13308</v>
      </c>
      <c r="BH23" s="151">
        <f t="shared" si="30"/>
        <v>4848</v>
      </c>
      <c r="BI23" s="151">
        <f t="shared" si="7"/>
        <v>364.29215509468</v>
      </c>
      <c r="BJ23" s="151">
        <v>9720</v>
      </c>
      <c r="BK23" s="154">
        <v>3880</v>
      </c>
      <c r="BL23" s="151">
        <f t="shared" si="8"/>
        <v>399.17695473251</v>
      </c>
      <c r="BM23" s="151"/>
      <c r="BN23" s="154"/>
      <c r="BO23" s="162"/>
      <c r="BP23" s="156">
        <v>2905</v>
      </c>
      <c r="BQ23" s="154">
        <v>828</v>
      </c>
      <c r="BR23" s="57">
        <f t="shared" si="10"/>
        <v>285.025817555938</v>
      </c>
      <c r="BS23" s="165">
        <f t="shared" si="36"/>
        <v>0.414664538472121</v>
      </c>
      <c r="BT23" s="154">
        <v>98</v>
      </c>
      <c r="BU23" s="154">
        <v>63</v>
      </c>
      <c r="BV23" s="57">
        <f t="shared" si="48"/>
        <v>642.857142857143</v>
      </c>
      <c r="BW23" s="165">
        <f t="shared" si="42"/>
        <v>-1.56249999999999</v>
      </c>
      <c r="BX23" s="187">
        <v>585</v>
      </c>
      <c r="BY23" s="188">
        <v>77</v>
      </c>
      <c r="BZ23" s="189">
        <f t="shared" si="23"/>
        <v>131.623931623932</v>
      </c>
      <c r="CA23" s="190">
        <f t="shared" si="37"/>
        <v>-0.854700854700866</v>
      </c>
      <c r="CB23" s="184">
        <f t="shared" si="38"/>
        <v>-5</v>
      </c>
      <c r="CC23" s="184">
        <f t="shared" si="39"/>
        <v>239</v>
      </c>
    </row>
    <row r="24" ht="16.35" spans="40:76">
      <c r="AN24" s="130">
        <f>SUM(AN8:AN23)</f>
        <v>5851</v>
      </c>
      <c r="BB24" s="130"/>
      <c r="BC24" s="130"/>
      <c r="BJ24">
        <f>BJ6-BJ7</f>
        <v>0</v>
      </c>
      <c r="BT24">
        <v>400</v>
      </c>
      <c r="BX24">
        <v>6300</v>
      </c>
    </row>
    <row r="25" spans="22:76">
      <c r="V25" s="61">
        <f>V7-V6</f>
        <v>26</v>
      </c>
      <c r="W25" s="61">
        <f t="shared" ref="W25:AM25" si="49">W7-W6</f>
        <v>223</v>
      </c>
      <c r="X25" s="61">
        <f t="shared" si="49"/>
        <v>1.77418009788812</v>
      </c>
      <c r="Y25" s="61">
        <f t="shared" si="49"/>
        <v>36</v>
      </c>
      <c r="Z25" s="61">
        <f t="shared" si="49"/>
        <v>188</v>
      </c>
      <c r="AA25" s="61">
        <f t="shared" si="49"/>
        <v>2.38934878244993</v>
      </c>
      <c r="AB25" s="61">
        <f t="shared" si="49"/>
        <v>-25</v>
      </c>
      <c r="AC25" s="61">
        <f t="shared" si="49"/>
        <v>41</v>
      </c>
      <c r="AD25" s="61">
        <f t="shared" si="49"/>
        <v>2.63173446272037</v>
      </c>
      <c r="AE25" s="61">
        <f t="shared" si="49"/>
        <v>-35</v>
      </c>
      <c r="AF25" s="61">
        <f t="shared" si="49"/>
        <v>-3</v>
      </c>
      <c r="AG25" s="61">
        <f t="shared" si="49"/>
        <v>0.423143031089637</v>
      </c>
      <c r="AH25" s="61">
        <f t="shared" si="49"/>
        <v>-4</v>
      </c>
      <c r="AI25" s="61">
        <f t="shared" si="49"/>
        <v>-4</v>
      </c>
      <c r="AJ25" s="61">
        <f t="shared" si="49"/>
        <v>-2.75974025974062</v>
      </c>
      <c r="AK25" s="61">
        <f t="shared" si="49"/>
        <v>54</v>
      </c>
      <c r="AL25" s="61">
        <f t="shared" si="49"/>
        <v>1</v>
      </c>
      <c r="AM25" s="61">
        <f t="shared" si="49"/>
        <v>-1.40432734092704</v>
      </c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R25">
        <f>BR17-M17</f>
        <v>124</v>
      </c>
      <c r="BT25">
        <v>360</v>
      </c>
      <c r="BX25">
        <v>6246</v>
      </c>
    </row>
    <row r="26" spans="22:76">
      <c r="V26" s="113">
        <f>V25/V6*100</f>
        <v>0.0216894405792749</v>
      </c>
      <c r="W26" s="113">
        <f>W25/W6*100</f>
        <v>0.470692530130654</v>
      </c>
      <c r="X26" s="113">
        <f>X25/X6*100</f>
        <v>0.448905724411087</v>
      </c>
      <c r="Y26" s="113">
        <f>Y25/Y6*100</f>
        <v>0.0498173364330787</v>
      </c>
      <c r="Z26" s="113">
        <f>Z25/Z6*100</f>
        <v>0.614138246439305</v>
      </c>
      <c r="AA26" s="113">
        <f t="shared" ref="AA26:AM26" si="50">AA25/AA6*100</f>
        <v>0.564039920341571</v>
      </c>
      <c r="AB26" s="113">
        <f t="shared" si="50"/>
        <v>-0.128040973111396</v>
      </c>
      <c r="AC26" s="113">
        <f t="shared" si="50"/>
        <v>0.508747983620797</v>
      </c>
      <c r="AD26" s="113">
        <f t="shared" si="50"/>
        <v>0.637605352830566</v>
      </c>
      <c r="AE26" s="113">
        <f t="shared" si="50"/>
        <v>-0.165602081854743</v>
      </c>
      <c r="AF26" s="113">
        <f t="shared" si="50"/>
        <v>-0.041649312786339</v>
      </c>
      <c r="AG26" s="113">
        <f t="shared" si="50"/>
        <v>0.124158377926968</v>
      </c>
      <c r="AH26" s="131">
        <f t="shared" si="50"/>
        <v>-0.568181818181818</v>
      </c>
      <c r="AI26" s="131">
        <f t="shared" si="50"/>
        <v>-1.0989010989011</v>
      </c>
      <c r="AJ26" s="131">
        <f t="shared" si="50"/>
        <v>-0.533751962323461</v>
      </c>
      <c r="AK26" s="131">
        <f t="shared" si="50"/>
        <v>0.864553314121038</v>
      </c>
      <c r="AL26" s="131">
        <f t="shared" si="50"/>
        <v>0.0877963125548727</v>
      </c>
      <c r="AM26" s="131">
        <f t="shared" si="50"/>
        <v>-0.770099084410033</v>
      </c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R26">
        <f>BR25/M17*100</f>
        <v>206.666666666667</v>
      </c>
      <c r="BT26">
        <f>BT24-BT25</f>
        <v>40</v>
      </c>
      <c r="BX26">
        <f>BX24-BX25</f>
        <v>54</v>
      </c>
    </row>
    <row r="27" spans="76:76">
      <c r="BX27">
        <f>BX26/BX25*100</f>
        <v>0.864553314121038</v>
      </c>
    </row>
  </sheetData>
  <mergeCells count="25">
    <mergeCell ref="A1:AB1"/>
    <mergeCell ref="E3:R3"/>
    <mergeCell ref="Y3:AL3"/>
    <mergeCell ref="BJ3:BY3"/>
    <mergeCell ref="E4:G4"/>
    <mergeCell ref="H4:J4"/>
    <mergeCell ref="K4:M4"/>
    <mergeCell ref="N4:P4"/>
    <mergeCell ref="Q4:R4"/>
    <mergeCell ref="Y4:AA4"/>
    <mergeCell ref="AB4:AD4"/>
    <mergeCell ref="AE4:AG4"/>
    <mergeCell ref="AH4:AJ4"/>
    <mergeCell ref="AK4:AL4"/>
    <mergeCell ref="BJ4:BL4"/>
    <mergeCell ref="BM4:BO4"/>
    <mergeCell ref="BP4:BR4"/>
    <mergeCell ref="BT4:BV4"/>
    <mergeCell ref="BX4:BY4"/>
    <mergeCell ref="A3:A5"/>
    <mergeCell ref="U3:U5"/>
    <mergeCell ref="BF3:BF5"/>
    <mergeCell ref="B3:D4"/>
    <mergeCell ref="BG3:BI4"/>
    <mergeCell ref="V3:X4"/>
  </mergeCells>
  <printOptions horizontalCentered="1"/>
  <pageMargins left="0.984027777777778" right="0.984027777777778" top="0.393055555555556" bottom="0.393055555555556" header="0" footer="0"/>
  <pageSetup paperSize="9" fitToHeight="0" orientation="landscape" errors="blank" horizontalDpi="6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27"/>
  <sheetViews>
    <sheetView topLeftCell="R1" workbookViewId="0">
      <selection activeCell="M15" sqref="M15"/>
    </sheetView>
  </sheetViews>
  <sheetFormatPr defaultColWidth="8.75" defaultRowHeight="15.6"/>
  <cols>
    <col min="1" max="1" width="5.1" customWidth="1"/>
    <col min="2" max="2" width="6.5" customWidth="1"/>
    <col min="3" max="3" width="5" customWidth="1"/>
    <col min="4" max="4" width="4.2" customWidth="1"/>
    <col min="5" max="6" width="5" customWidth="1"/>
    <col min="7" max="7" width="3.8" customWidth="1"/>
    <col min="8" max="8" width="5" customWidth="1"/>
    <col min="9" max="9" width="4.4" customWidth="1"/>
    <col min="10" max="10" width="3.6" customWidth="1"/>
    <col min="11" max="11" width="5" customWidth="1"/>
    <col min="12" max="12" width="4.9" customWidth="1"/>
    <col min="13" max="14" width="3.9" customWidth="1"/>
    <col min="15" max="15" width="3.7" customWidth="1"/>
    <col min="16" max="16" width="4.1" customWidth="1"/>
    <col min="17" max="17" width="4.5" customWidth="1"/>
    <col min="18" max="18" width="4.6" customWidth="1"/>
    <col min="19" max="19" width="4.3" customWidth="1"/>
    <col min="20" max="20" width="5.5" customWidth="1"/>
    <col min="21" max="21" width="6.1" customWidth="1"/>
    <col min="22" max="22" width="6.7" customWidth="1"/>
    <col min="23" max="23" width="5.3" customWidth="1"/>
    <col min="24" max="24" width="4" customWidth="1"/>
    <col min="25" max="25" width="6.2" customWidth="1"/>
    <col min="26" max="26" width="5.2" customWidth="1"/>
    <col min="27" max="27" width="3.7" customWidth="1"/>
    <col min="28" max="28" width="5.6" customWidth="1"/>
    <col min="29" max="29" width="4.5" customWidth="1"/>
    <col min="30" max="30" width="3.8" customWidth="1"/>
    <col min="31" max="31" width="5.3" customWidth="1"/>
    <col min="32" max="32" width="4.4" customWidth="1"/>
    <col min="33" max="33" width="4" customWidth="1"/>
    <col min="34" max="34" width="3.6" customWidth="1"/>
    <col min="35" max="35" width="3.4" customWidth="1"/>
    <col min="36" max="36" width="4" customWidth="1"/>
    <col min="37" max="37" width="4.3" customWidth="1"/>
    <col min="38" max="38" width="4.8" customWidth="1"/>
    <col min="39" max="41" width="4.2" customWidth="1"/>
    <col min="42" max="42" width="5.9" customWidth="1"/>
    <col min="43" max="45" width="4.2" customWidth="1"/>
    <col min="46" max="46" width="5.8" customWidth="1"/>
    <col min="47" max="48" width="4.2" customWidth="1"/>
    <col min="49" max="49" width="2.1" customWidth="1"/>
    <col min="50" max="50" width="6" customWidth="1"/>
    <col min="51" max="51" width="6.9" customWidth="1"/>
    <col min="52" max="52" width="6.1" customWidth="1"/>
    <col min="53" max="53" width="4.7" customWidth="1"/>
    <col min="54" max="54" width="5.1" customWidth="1"/>
    <col min="55" max="55" width="5.3" customWidth="1"/>
    <col min="56" max="56" width="5.6" customWidth="1"/>
    <col min="57" max="57" width="5" customWidth="1"/>
    <col min="58" max="58" width="4.5" customWidth="1"/>
    <col min="59" max="59" width="4.4" customWidth="1"/>
    <col min="60" max="60" width="5.5" customWidth="1"/>
    <col min="61" max="61" width="4.5" customWidth="1"/>
    <col min="62" max="62" width="5.4" customWidth="1"/>
    <col min="63" max="63" width="4.2" customWidth="1"/>
    <col min="64" max="64" width="4.5" customWidth="1"/>
    <col min="65" max="65" width="4" customWidth="1"/>
    <col min="66" max="66" width="4.3" customWidth="1"/>
    <col min="67" max="67" width="5.8" customWidth="1"/>
    <col min="68" max="68" width="4.9" customWidth="1"/>
    <col min="69" max="69" width="5.2" customWidth="1"/>
    <col min="70" max="70" width="4.6" customWidth="1"/>
    <col min="71" max="71" width="6.4" customWidth="1"/>
    <col min="72" max="72" width="5.8" customWidth="1"/>
    <col min="73" max="73" width="6.3" customWidth="1"/>
    <col min="74" max="74" width="13.9"/>
  </cols>
  <sheetData>
    <row r="1" ht="33" customHeight="1" spans="1:28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ht="18.6" customHeight="1"/>
    <row r="3" ht="26.45" customHeight="1" spans="1:71">
      <c r="A3" s="69" t="s">
        <v>2</v>
      </c>
      <c r="B3" s="70" t="s">
        <v>73</v>
      </c>
      <c r="C3" s="71"/>
      <c r="D3" s="71"/>
      <c r="E3" s="72" t="s">
        <v>74</v>
      </c>
      <c r="F3" s="72"/>
      <c r="G3" s="72"/>
      <c r="H3" s="72"/>
      <c r="I3" s="72"/>
      <c r="J3" s="72"/>
      <c r="K3" s="77"/>
      <c r="L3" s="77"/>
      <c r="M3" s="77"/>
      <c r="N3" s="77"/>
      <c r="O3" s="77"/>
      <c r="P3" s="77"/>
      <c r="Q3" s="77"/>
      <c r="R3" s="77"/>
      <c r="S3" s="96"/>
      <c r="T3" s="97"/>
      <c r="U3" s="98" t="s">
        <v>2</v>
      </c>
      <c r="V3" s="99" t="s">
        <v>75</v>
      </c>
      <c r="W3" s="100"/>
      <c r="X3" s="100"/>
      <c r="Y3" s="114" t="s">
        <v>5</v>
      </c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23"/>
      <c r="AN3" s="124" t="s">
        <v>86</v>
      </c>
      <c r="AO3" s="124"/>
      <c r="AP3" s="124"/>
      <c r="AQ3" s="124" t="s">
        <v>87</v>
      </c>
      <c r="AR3" s="124"/>
      <c r="AS3" s="124"/>
      <c r="AT3" s="124"/>
      <c r="AU3" s="124"/>
      <c r="AV3" s="124"/>
      <c r="AX3" s="137" t="s">
        <v>2</v>
      </c>
      <c r="AY3" s="138" t="s">
        <v>77</v>
      </c>
      <c r="AZ3" s="139"/>
      <c r="BA3" s="139"/>
      <c r="BB3" s="140" t="s">
        <v>5</v>
      </c>
      <c r="BC3" s="140"/>
      <c r="BD3" s="140"/>
      <c r="BE3" s="140"/>
      <c r="BF3" s="140"/>
      <c r="BG3" s="140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66"/>
      <c r="BS3" s="167"/>
    </row>
    <row r="4" ht="24" customHeight="1" spans="1:71">
      <c r="A4" s="73"/>
      <c r="B4" s="74"/>
      <c r="C4" s="75"/>
      <c r="D4" s="75"/>
      <c r="E4" s="76" t="s">
        <v>23</v>
      </c>
      <c r="F4" s="76"/>
      <c r="G4" s="76"/>
      <c r="H4" s="76" t="s">
        <v>24</v>
      </c>
      <c r="I4" s="76"/>
      <c r="J4" s="87"/>
      <c r="K4" s="88" t="s">
        <v>78</v>
      </c>
      <c r="L4" s="88"/>
      <c r="M4" s="89"/>
      <c r="N4" s="88" t="s">
        <v>79</v>
      </c>
      <c r="O4" s="88"/>
      <c r="P4" s="89"/>
      <c r="Q4" s="76" t="s">
        <v>80</v>
      </c>
      <c r="R4" s="76"/>
      <c r="S4" s="101"/>
      <c r="T4" s="102"/>
      <c r="U4" s="103"/>
      <c r="V4" s="104"/>
      <c r="W4" s="105"/>
      <c r="X4" s="105"/>
      <c r="Y4" s="115" t="s">
        <v>23</v>
      </c>
      <c r="Z4" s="115"/>
      <c r="AA4" s="115"/>
      <c r="AB4" s="115" t="s">
        <v>24</v>
      </c>
      <c r="AC4" s="115"/>
      <c r="AD4" s="115"/>
      <c r="AE4" s="116" t="s">
        <v>25</v>
      </c>
      <c r="AF4" s="116"/>
      <c r="AG4" s="116"/>
      <c r="AH4" s="116" t="s">
        <v>18</v>
      </c>
      <c r="AI4" s="116"/>
      <c r="AJ4" s="116"/>
      <c r="AK4" s="115" t="s">
        <v>19</v>
      </c>
      <c r="AL4" s="115"/>
      <c r="AM4" s="125"/>
      <c r="AN4" s="126" t="s">
        <v>65</v>
      </c>
      <c r="AO4" s="126"/>
      <c r="AP4" s="126"/>
      <c r="AQ4" s="126" t="s">
        <v>65</v>
      </c>
      <c r="AR4" s="126"/>
      <c r="AS4" s="126"/>
      <c r="AT4" s="126" t="s">
        <v>68</v>
      </c>
      <c r="AU4" s="126"/>
      <c r="AV4" s="126"/>
      <c r="AX4" s="141"/>
      <c r="AY4" s="142"/>
      <c r="AZ4" s="143"/>
      <c r="BA4" s="143"/>
      <c r="BB4" s="144" t="s">
        <v>23</v>
      </c>
      <c r="BC4" s="144"/>
      <c r="BD4" s="144"/>
      <c r="BE4" s="144" t="s">
        <v>24</v>
      </c>
      <c r="BF4" s="144"/>
      <c r="BG4" s="158"/>
      <c r="BH4" s="159" t="s">
        <v>81</v>
      </c>
      <c r="BI4" s="159"/>
      <c r="BJ4" s="159"/>
      <c r="BK4" s="160"/>
      <c r="BL4" s="159" t="s">
        <v>82</v>
      </c>
      <c r="BM4" s="159"/>
      <c r="BN4" s="159"/>
      <c r="BO4" s="160"/>
      <c r="BP4" s="168" t="s">
        <v>83</v>
      </c>
      <c r="BQ4" s="169"/>
      <c r="BR4" s="170"/>
      <c r="BS4" s="171"/>
    </row>
    <row r="5" ht="25" customHeight="1" spans="1:71">
      <c r="A5" s="73"/>
      <c r="B5" s="77" t="s">
        <v>8</v>
      </c>
      <c r="C5" s="77" t="s">
        <v>9</v>
      </c>
      <c r="D5" s="78" t="s">
        <v>10</v>
      </c>
      <c r="E5" s="79" t="s">
        <v>8</v>
      </c>
      <c r="F5" s="79" t="s">
        <v>9</v>
      </c>
      <c r="G5" s="80" t="s">
        <v>10</v>
      </c>
      <c r="H5" s="79" t="s">
        <v>8</v>
      </c>
      <c r="I5" s="79" t="s">
        <v>9</v>
      </c>
      <c r="J5" s="90" t="s">
        <v>10</v>
      </c>
      <c r="K5" s="79" t="s">
        <v>8</v>
      </c>
      <c r="L5" s="79" t="s">
        <v>9</v>
      </c>
      <c r="M5" s="91" t="s">
        <v>10</v>
      </c>
      <c r="N5" s="79" t="s">
        <v>8</v>
      </c>
      <c r="O5" s="79" t="s">
        <v>9</v>
      </c>
      <c r="P5" s="91" t="s">
        <v>10</v>
      </c>
      <c r="Q5" s="79" t="s">
        <v>8</v>
      </c>
      <c r="R5" s="79" t="s">
        <v>9</v>
      </c>
      <c r="S5" s="72" t="s">
        <v>10</v>
      </c>
      <c r="T5" s="106"/>
      <c r="U5" s="103"/>
      <c r="V5" s="107" t="s">
        <v>8</v>
      </c>
      <c r="W5" s="107" t="s">
        <v>9</v>
      </c>
      <c r="X5" s="107" t="s">
        <v>10</v>
      </c>
      <c r="Y5" s="117" t="s">
        <v>8</v>
      </c>
      <c r="Z5" s="117" t="s">
        <v>9</v>
      </c>
      <c r="AA5" s="114" t="s">
        <v>10</v>
      </c>
      <c r="AB5" s="117" t="s">
        <v>8</v>
      </c>
      <c r="AC5" s="117" t="s">
        <v>9</v>
      </c>
      <c r="AD5" s="117" t="s">
        <v>10</v>
      </c>
      <c r="AE5" s="117" t="s">
        <v>8</v>
      </c>
      <c r="AF5" s="117" t="s">
        <v>9</v>
      </c>
      <c r="AG5" s="114" t="s">
        <v>10</v>
      </c>
      <c r="AH5" s="117" t="s">
        <v>8</v>
      </c>
      <c r="AI5" s="117" t="s">
        <v>9</v>
      </c>
      <c r="AJ5" s="114" t="s">
        <v>10</v>
      </c>
      <c r="AK5" s="117" t="s">
        <v>8</v>
      </c>
      <c r="AL5" s="117" t="s">
        <v>9</v>
      </c>
      <c r="AM5" s="114" t="s">
        <v>10</v>
      </c>
      <c r="AN5" s="127" t="s">
        <v>8</v>
      </c>
      <c r="AO5" s="127" t="s">
        <v>9</v>
      </c>
      <c r="AP5" s="133" t="s">
        <v>10</v>
      </c>
      <c r="AQ5" s="127" t="s">
        <v>8</v>
      </c>
      <c r="AR5" s="127" t="s">
        <v>9</v>
      </c>
      <c r="AS5" s="133" t="s">
        <v>10</v>
      </c>
      <c r="AT5" s="127" t="s">
        <v>8</v>
      </c>
      <c r="AU5" s="127" t="s">
        <v>9</v>
      </c>
      <c r="AV5" s="133"/>
      <c r="AX5" s="141"/>
      <c r="AY5" s="145" t="s">
        <v>8</v>
      </c>
      <c r="AZ5" s="145" t="s">
        <v>9</v>
      </c>
      <c r="BA5" s="146" t="s">
        <v>10</v>
      </c>
      <c r="BB5" s="147" t="s">
        <v>8</v>
      </c>
      <c r="BC5" s="147" t="s">
        <v>9</v>
      </c>
      <c r="BD5" s="148" t="s">
        <v>10</v>
      </c>
      <c r="BE5" s="147" t="s">
        <v>8</v>
      </c>
      <c r="BF5" s="147" t="s">
        <v>9</v>
      </c>
      <c r="BG5" s="161" t="s">
        <v>10</v>
      </c>
      <c r="BH5" s="147" t="s">
        <v>8</v>
      </c>
      <c r="BI5" s="147" t="s">
        <v>9</v>
      </c>
      <c r="BJ5" s="148" t="s">
        <v>10</v>
      </c>
      <c r="BK5" s="158" t="s">
        <v>84</v>
      </c>
      <c r="BL5" s="147" t="s">
        <v>8</v>
      </c>
      <c r="BM5" s="147" t="s">
        <v>9</v>
      </c>
      <c r="BN5" s="140" t="s">
        <v>10</v>
      </c>
      <c r="BO5" s="158" t="s">
        <v>84</v>
      </c>
      <c r="BP5" s="172" t="s">
        <v>8</v>
      </c>
      <c r="BQ5" s="173" t="s">
        <v>9</v>
      </c>
      <c r="BR5" s="174" t="s">
        <v>10</v>
      </c>
      <c r="BS5" s="175" t="s">
        <v>84</v>
      </c>
    </row>
    <row r="6" s="67" customFormat="1" ht="18.6" customHeight="1" spans="1:71">
      <c r="A6" s="81" t="s">
        <v>33</v>
      </c>
      <c r="B6" s="82">
        <f t="shared" ref="B6:F6" si="0">SUM(B8:B23)</f>
        <v>119874</v>
      </c>
      <c r="C6" s="82">
        <f t="shared" si="0"/>
        <v>47377</v>
      </c>
      <c r="D6" s="82">
        <f t="shared" ref="D6:D23" si="1">C6/B6*1000</f>
        <v>395.223317817041</v>
      </c>
      <c r="E6" s="83">
        <f t="shared" si="0"/>
        <v>72264</v>
      </c>
      <c r="F6" s="83">
        <f t="shared" si="0"/>
        <v>30612</v>
      </c>
      <c r="G6" s="83">
        <f t="shared" ref="G6:G23" si="2">F6*1000/E6</f>
        <v>423.613417469279</v>
      </c>
      <c r="H6" s="83">
        <f t="shared" ref="H6:L6" si="3">SUM(H8:H23)</f>
        <v>19525</v>
      </c>
      <c r="I6" s="83">
        <f t="shared" si="3"/>
        <v>8059</v>
      </c>
      <c r="J6" s="92">
        <f t="shared" ref="J6:J11" si="4">I6*1000/H6</f>
        <v>412.752880921895</v>
      </c>
      <c r="K6" s="83">
        <f t="shared" si="3"/>
        <v>21135</v>
      </c>
      <c r="L6" s="83">
        <f t="shared" si="3"/>
        <v>7203</v>
      </c>
      <c r="M6" s="92">
        <f t="shared" ref="M6:M23" si="5">L6*1000/K6</f>
        <v>340.809084457062</v>
      </c>
      <c r="N6" s="83">
        <f t="shared" ref="N6:R6" si="6">SUM(N8:N23)</f>
        <v>704</v>
      </c>
      <c r="O6" s="83">
        <f t="shared" si="6"/>
        <v>364</v>
      </c>
      <c r="P6" s="93">
        <f>O6*1000/N6</f>
        <v>517.045454545455</v>
      </c>
      <c r="Q6" s="83">
        <f t="shared" si="6"/>
        <v>6246</v>
      </c>
      <c r="R6" s="83">
        <f t="shared" si="6"/>
        <v>1139</v>
      </c>
      <c r="S6" s="82">
        <f t="shared" ref="S6:S23" si="7">R6*1000/Q6</f>
        <v>182.356708293308</v>
      </c>
      <c r="T6" s="108"/>
      <c r="U6" s="109" t="s">
        <v>33</v>
      </c>
      <c r="V6" s="82">
        <v>119874</v>
      </c>
      <c r="W6" s="82">
        <v>47377</v>
      </c>
      <c r="X6" s="82">
        <v>395.223317817041</v>
      </c>
      <c r="Y6" s="83">
        <v>72264</v>
      </c>
      <c r="Z6" s="83">
        <v>30612</v>
      </c>
      <c r="AA6" s="83">
        <v>423.613417469279</v>
      </c>
      <c r="AB6" s="83">
        <v>19525</v>
      </c>
      <c r="AC6" s="83">
        <v>8059</v>
      </c>
      <c r="AD6" s="83">
        <v>412.752880921895</v>
      </c>
      <c r="AE6" s="83">
        <v>21135</v>
      </c>
      <c r="AF6" s="83">
        <v>7203</v>
      </c>
      <c r="AG6" s="83">
        <v>340.809084457062</v>
      </c>
      <c r="AH6" s="83">
        <v>704</v>
      </c>
      <c r="AI6" s="83">
        <v>364</v>
      </c>
      <c r="AJ6" s="83">
        <v>517.045454545455</v>
      </c>
      <c r="AK6" s="83">
        <v>6246</v>
      </c>
      <c r="AL6" s="83">
        <v>1139</v>
      </c>
      <c r="AM6" s="83">
        <v>182.356708293308</v>
      </c>
      <c r="AN6" s="128"/>
      <c r="AO6" s="128"/>
      <c r="AP6" s="128"/>
      <c r="AQ6" s="128"/>
      <c r="AR6" s="128"/>
      <c r="AS6" s="128"/>
      <c r="AT6" s="128"/>
      <c r="AU6" s="128"/>
      <c r="AV6" s="128"/>
      <c r="AX6" s="149" t="s">
        <v>33</v>
      </c>
      <c r="AY6" s="150">
        <v>119900</v>
      </c>
      <c r="AZ6" s="150">
        <v>47600</v>
      </c>
      <c r="BA6" s="57">
        <f t="shared" ref="BA6:BA23" si="8">AZ6/AY6*1000</f>
        <v>396.997497914929</v>
      </c>
      <c r="BB6" s="151">
        <v>72300</v>
      </c>
      <c r="BC6" s="151">
        <v>30800</v>
      </c>
      <c r="BD6" s="152">
        <f t="shared" ref="BD6:BD23" si="9">BC6*1000/BB6</f>
        <v>426.002766251729</v>
      </c>
      <c r="BE6" s="151">
        <v>19500</v>
      </c>
      <c r="BF6" s="151">
        <v>8100</v>
      </c>
      <c r="BG6" s="162">
        <f t="shared" ref="BG6:BG11" si="10">BF6*1000/BE6</f>
        <v>415.384615384615</v>
      </c>
      <c r="BH6" s="151">
        <v>21100</v>
      </c>
      <c r="BI6" s="151">
        <v>7200</v>
      </c>
      <c r="BJ6" s="152">
        <f t="shared" ref="BJ6:BJ23" si="11">BI6*1000/BH6</f>
        <v>341.232227488152</v>
      </c>
      <c r="BK6" s="163" t="s">
        <v>85</v>
      </c>
      <c r="BL6" s="151">
        <v>704</v>
      </c>
      <c r="BM6" s="176">
        <v>364</v>
      </c>
      <c r="BN6" s="57">
        <f t="shared" ref="BN6:BN10" si="12">BM6*1000/BL6</f>
        <v>517.045454545455</v>
      </c>
      <c r="BO6" s="177"/>
      <c r="BP6" s="178"/>
      <c r="BQ6" s="128"/>
      <c r="BR6" s="179"/>
      <c r="BS6" s="180"/>
    </row>
    <row r="7" s="67" customFormat="1" ht="18.6" customHeight="1" spans="1:71">
      <c r="A7" s="81" t="s">
        <v>52</v>
      </c>
      <c r="B7" s="82"/>
      <c r="C7" s="82"/>
      <c r="D7" s="82"/>
      <c r="E7" s="82"/>
      <c r="F7" s="82"/>
      <c r="G7" s="82"/>
      <c r="H7" s="82"/>
      <c r="I7" s="82"/>
      <c r="J7" s="93"/>
      <c r="K7" s="82"/>
      <c r="L7" s="82"/>
      <c r="M7" s="93"/>
      <c r="N7" s="82"/>
      <c r="O7" s="82"/>
      <c r="P7" s="93"/>
      <c r="Q7" s="82"/>
      <c r="R7" s="82"/>
      <c r="S7" s="82"/>
      <c r="T7" s="108"/>
      <c r="U7" s="109" t="s">
        <v>52</v>
      </c>
      <c r="V7" s="110">
        <f t="shared" ref="V7:Z7" si="13">SUM(V8:V23)</f>
        <v>119900</v>
      </c>
      <c r="W7" s="110">
        <f t="shared" si="13"/>
        <v>47600</v>
      </c>
      <c r="X7" s="110">
        <f t="shared" ref="X7:X23" si="14">W7/V7*1000</f>
        <v>396.997497914929</v>
      </c>
      <c r="Y7" s="110">
        <f t="shared" ref="Y7:AC7" si="15">SUM(Y8:Y23)</f>
        <v>72300</v>
      </c>
      <c r="Z7" s="110">
        <f t="shared" si="15"/>
        <v>30800</v>
      </c>
      <c r="AA7" s="118">
        <f t="shared" ref="AA7:AA23" si="16">Z7*1000/Y7</f>
        <v>426.002766251729</v>
      </c>
      <c r="AB7" s="110">
        <f t="shared" si="15"/>
        <v>19500</v>
      </c>
      <c r="AC7" s="110">
        <f t="shared" si="15"/>
        <v>8100</v>
      </c>
      <c r="AD7" s="112">
        <f t="shared" ref="AD7:AD11" si="17">AC7*1000/AB7</f>
        <v>415.384615384615</v>
      </c>
      <c r="AE7" s="110">
        <f t="shared" ref="AE7:AI7" si="18">SUM(AE8:AE23)</f>
        <v>21100</v>
      </c>
      <c r="AF7" s="110">
        <f t="shared" si="18"/>
        <v>7200</v>
      </c>
      <c r="AG7" s="112">
        <f t="shared" ref="AG7:AG23" si="19">AF7*1000/AE7</f>
        <v>341.232227488152</v>
      </c>
      <c r="AH7" s="110">
        <f t="shared" si="18"/>
        <v>700</v>
      </c>
      <c r="AI7" s="110">
        <f t="shared" si="18"/>
        <v>360</v>
      </c>
      <c r="AJ7" s="122">
        <f t="shared" ref="AJ7:AJ17" si="20">AI7*1000/AH7</f>
        <v>514.285714285714</v>
      </c>
      <c r="AK7" s="110">
        <f t="shared" ref="AH7:AL7" si="21">SUM(AK8:AK23)</f>
        <v>6300</v>
      </c>
      <c r="AL7" s="110">
        <f t="shared" si="21"/>
        <v>1140</v>
      </c>
      <c r="AM7" s="112">
        <f t="shared" ref="AM7:AM23" si="22">AL7*1000/AK7</f>
        <v>180.952380952381</v>
      </c>
      <c r="AN7" s="128">
        <f>SUM(AN8:AN23)</f>
        <v>3679</v>
      </c>
      <c r="AO7" s="128">
        <f t="shared" ref="AO7:AU7" si="23">SUM(AO8:AO23)</f>
        <v>811</v>
      </c>
      <c r="AP7" s="128">
        <f>AO7/AN7*1000</f>
        <v>220.440337048111</v>
      </c>
      <c r="AQ7" s="134">
        <f t="shared" si="23"/>
        <v>5851</v>
      </c>
      <c r="AR7" s="134">
        <f t="shared" si="23"/>
        <v>1053</v>
      </c>
      <c r="AS7" s="128">
        <f t="shared" ref="AS7:AS23" si="24">AR7/AQ7*1000</f>
        <v>179.969236028029</v>
      </c>
      <c r="AT7" s="134">
        <f t="shared" si="23"/>
        <v>9530</v>
      </c>
      <c r="AU7" s="134">
        <f t="shared" si="23"/>
        <v>1864</v>
      </c>
      <c r="AV7" s="128">
        <f>AU7/AT7*1000</f>
        <v>195.592864637985</v>
      </c>
      <c r="AX7" s="149" t="s">
        <v>52</v>
      </c>
      <c r="AY7" s="57">
        <f>SUM(AY8:AY23)</f>
        <v>119900</v>
      </c>
      <c r="AZ7" s="57">
        <f>SUM(AZ8:AZ23)</f>
        <v>47600</v>
      </c>
      <c r="BA7" s="150">
        <f t="shared" si="8"/>
        <v>396.997497914929</v>
      </c>
      <c r="BB7" s="57">
        <f t="shared" ref="BB7:BF7" si="25">SUM(BB8:BB23)</f>
        <v>72300</v>
      </c>
      <c r="BC7" s="57">
        <f t="shared" si="25"/>
        <v>30800</v>
      </c>
      <c r="BD7" s="152">
        <f t="shared" si="9"/>
        <v>426.002766251729</v>
      </c>
      <c r="BE7" s="57">
        <f t="shared" si="25"/>
        <v>19500</v>
      </c>
      <c r="BF7" s="57">
        <f t="shared" si="25"/>
        <v>8100</v>
      </c>
      <c r="BG7" s="162">
        <f t="shared" si="10"/>
        <v>415.384615384615</v>
      </c>
      <c r="BH7" s="57">
        <f t="shared" ref="BH7:BM7" si="26">SUM(BH8:BH23)</f>
        <v>21100</v>
      </c>
      <c r="BI7" s="57">
        <f t="shared" si="26"/>
        <v>7200</v>
      </c>
      <c r="BJ7" s="152">
        <f t="shared" si="11"/>
        <v>341.232227488152</v>
      </c>
      <c r="BK7" s="164"/>
      <c r="BL7" s="57">
        <f t="shared" si="26"/>
        <v>700</v>
      </c>
      <c r="BM7" s="57">
        <f t="shared" si="26"/>
        <v>360</v>
      </c>
      <c r="BN7" s="57">
        <f t="shared" si="12"/>
        <v>514.285714285714</v>
      </c>
      <c r="BO7" s="165">
        <f>(BN7-BN6)/BN6*100</f>
        <v>-0.533751962323374</v>
      </c>
      <c r="BP7" s="181">
        <f>SUM(BP8:BP23)</f>
        <v>6300</v>
      </c>
      <c r="BQ7" s="182">
        <f>SUM(BQ8:BQ23)</f>
        <v>1140</v>
      </c>
      <c r="BR7" s="179">
        <f t="shared" ref="BR7:BR23" si="27">BQ7*1000/BP7</f>
        <v>180.952380952381</v>
      </c>
      <c r="BS7" s="183">
        <f>(BR7-S6)/S6*100</f>
        <v>-0.770099084409878</v>
      </c>
    </row>
    <row r="8" s="67" customFormat="1" ht="18.6" customHeight="1" spans="1:73">
      <c r="A8" s="84" t="s">
        <v>34</v>
      </c>
      <c r="B8" s="83">
        <f t="shared" ref="B8:B23" si="28">E8+H8+K8+N8+Q8</f>
        <v>234</v>
      </c>
      <c r="C8" s="83">
        <f t="shared" ref="C8:C23" si="29">F8+I8+L8+O8+R8</f>
        <v>81</v>
      </c>
      <c r="D8" s="83">
        <f t="shared" si="1"/>
        <v>346.153846153846</v>
      </c>
      <c r="E8" s="83">
        <v>63</v>
      </c>
      <c r="F8" s="83">
        <v>31</v>
      </c>
      <c r="G8" s="83">
        <f t="shared" si="2"/>
        <v>492.063492063492</v>
      </c>
      <c r="H8" s="83"/>
      <c r="I8" s="83"/>
      <c r="J8" s="92"/>
      <c r="K8" s="83">
        <v>73</v>
      </c>
      <c r="L8" s="83">
        <v>39</v>
      </c>
      <c r="M8" s="93">
        <f t="shared" si="5"/>
        <v>534.246575342466</v>
      </c>
      <c r="N8" s="83"/>
      <c r="O8" s="83"/>
      <c r="P8" s="94"/>
      <c r="Q8" s="83">
        <v>98</v>
      </c>
      <c r="R8" s="83">
        <v>11</v>
      </c>
      <c r="S8" s="82">
        <f t="shared" si="7"/>
        <v>112.244897959184</v>
      </c>
      <c r="T8" s="108"/>
      <c r="U8" s="111" t="s">
        <v>34</v>
      </c>
      <c r="V8" s="112">
        <f t="shared" ref="V8:V23" si="30">Y8+AB8+AE8+AH8+AK8</f>
        <v>234</v>
      </c>
      <c r="W8" s="112">
        <f t="shared" ref="W8:W23" si="31">Z8+AC8+AF8+AI8+AL8</f>
        <v>69</v>
      </c>
      <c r="X8" s="112">
        <f t="shared" si="14"/>
        <v>294.871794871795</v>
      </c>
      <c r="Y8" s="112">
        <v>63</v>
      </c>
      <c r="Z8" s="112">
        <v>28</v>
      </c>
      <c r="AA8" s="112">
        <f t="shared" si="16"/>
        <v>444.444444444444</v>
      </c>
      <c r="AB8" s="112"/>
      <c r="AC8" s="112"/>
      <c r="AD8" s="112"/>
      <c r="AE8" s="112">
        <v>73</v>
      </c>
      <c r="AF8" s="112">
        <v>28</v>
      </c>
      <c r="AG8" s="112">
        <f t="shared" si="19"/>
        <v>383.561643835616</v>
      </c>
      <c r="AH8" s="112"/>
      <c r="AI8" s="112"/>
      <c r="AJ8" s="110"/>
      <c r="AK8" s="112">
        <v>98</v>
      </c>
      <c r="AL8" s="112">
        <v>13</v>
      </c>
      <c r="AM8" s="112">
        <f t="shared" si="22"/>
        <v>132.65306122449</v>
      </c>
      <c r="AN8" s="128">
        <f>'分乡镇夏收（反馈）'!Z9</f>
        <v>30</v>
      </c>
      <c r="AO8" s="128">
        <f>'分乡镇夏收（反馈）'!AA9</f>
        <v>9</v>
      </c>
      <c r="AP8" s="128">
        <f>AO8/AN8*1000</f>
        <v>300</v>
      </c>
      <c r="AQ8" s="128">
        <v>98</v>
      </c>
      <c r="AR8" s="128">
        <v>13</v>
      </c>
      <c r="AS8" s="128">
        <f t="shared" si="24"/>
        <v>132.65306122449</v>
      </c>
      <c r="AT8" s="135">
        <f>AN8+AQ8</f>
        <v>128</v>
      </c>
      <c r="AU8" s="135">
        <f>AO8+AR8</f>
        <v>22</v>
      </c>
      <c r="AV8" s="128">
        <f t="shared" ref="AV8:AV23" si="32">AU8/AT8*1000</f>
        <v>171.875</v>
      </c>
      <c r="AX8" s="153" t="s">
        <v>34</v>
      </c>
      <c r="AY8" s="151">
        <f t="shared" ref="AY8:AY23" si="33">BB8+BE8+BH8+BL8+BP8</f>
        <v>231</v>
      </c>
      <c r="AZ8" s="151">
        <f t="shared" ref="AZ8:AZ23" si="34">BC8+BF8+BI8+BM8+BQ8</f>
        <v>79</v>
      </c>
      <c r="BA8" s="151">
        <f t="shared" si="8"/>
        <v>341.991341991342</v>
      </c>
      <c r="BB8" s="151">
        <v>63</v>
      </c>
      <c r="BC8" s="151">
        <v>31</v>
      </c>
      <c r="BD8" s="151">
        <f t="shared" si="9"/>
        <v>492.063492063492</v>
      </c>
      <c r="BE8" s="151"/>
      <c r="BF8" s="151"/>
      <c r="BG8" s="162"/>
      <c r="BH8" s="151">
        <v>73</v>
      </c>
      <c r="BI8" s="151">
        <v>37</v>
      </c>
      <c r="BJ8" s="57">
        <f t="shared" si="11"/>
        <v>506.849315068493</v>
      </c>
      <c r="BK8" s="165">
        <f t="shared" ref="BK8:BK23" si="35">(BJ8-M8)/M8*100</f>
        <v>-5.12820512820514</v>
      </c>
      <c r="BL8" s="151"/>
      <c r="BM8" s="151"/>
      <c r="BN8" s="57"/>
      <c r="BO8" s="165"/>
      <c r="BP8" s="178">
        <v>95</v>
      </c>
      <c r="BQ8" s="128">
        <v>11</v>
      </c>
      <c r="BR8" s="179">
        <f t="shared" si="27"/>
        <v>115.789473684211</v>
      </c>
      <c r="BS8" s="183">
        <f t="shared" ref="BS8:BS23" si="36">(BR8-S8)/S8*100</f>
        <v>3.1578947368421</v>
      </c>
      <c r="BT8" s="184">
        <f t="shared" ref="BT8:BT23" si="37">V8-B8</f>
        <v>0</v>
      </c>
      <c r="BU8" s="184">
        <f t="shared" ref="BU8:BU23" si="38">W8-C8</f>
        <v>-12</v>
      </c>
    </row>
    <row r="9" s="67" customFormat="1" ht="18.6" customHeight="1" spans="1:73">
      <c r="A9" s="84" t="s">
        <v>35</v>
      </c>
      <c r="B9" s="83">
        <f t="shared" si="28"/>
        <v>7595</v>
      </c>
      <c r="C9" s="83">
        <f t="shared" si="29"/>
        <v>2730</v>
      </c>
      <c r="D9" s="83">
        <f t="shared" si="1"/>
        <v>359.447004608295</v>
      </c>
      <c r="E9" s="83">
        <v>5350</v>
      </c>
      <c r="F9" s="83">
        <v>2145</v>
      </c>
      <c r="G9" s="83">
        <f t="shared" si="2"/>
        <v>400.934579439252</v>
      </c>
      <c r="H9" s="83">
        <v>149</v>
      </c>
      <c r="I9" s="85">
        <v>57</v>
      </c>
      <c r="J9" s="92">
        <f t="shared" si="4"/>
        <v>382.55033557047</v>
      </c>
      <c r="K9" s="85">
        <v>1785</v>
      </c>
      <c r="L9" s="85">
        <v>487</v>
      </c>
      <c r="M9" s="93">
        <f t="shared" si="5"/>
        <v>272.829131652661</v>
      </c>
      <c r="N9" s="85"/>
      <c r="O9" s="85"/>
      <c r="P9" s="94"/>
      <c r="Q9" s="85">
        <v>311</v>
      </c>
      <c r="R9" s="85">
        <v>41</v>
      </c>
      <c r="S9" s="82">
        <f t="shared" si="7"/>
        <v>131.832797427653</v>
      </c>
      <c r="T9" s="108"/>
      <c r="U9" s="111" t="s">
        <v>35</v>
      </c>
      <c r="V9" s="112">
        <f t="shared" si="30"/>
        <v>7590</v>
      </c>
      <c r="W9" s="112">
        <f t="shared" si="31"/>
        <v>2909</v>
      </c>
      <c r="X9" s="112">
        <f t="shared" si="14"/>
        <v>383.267457180501</v>
      </c>
      <c r="Y9" s="112">
        <v>5350</v>
      </c>
      <c r="Z9" s="110">
        <v>2252</v>
      </c>
      <c r="AA9" s="110">
        <f t="shared" si="16"/>
        <v>420.934579439252</v>
      </c>
      <c r="AB9" s="110">
        <v>149</v>
      </c>
      <c r="AC9" s="119">
        <v>58</v>
      </c>
      <c r="AD9" s="110">
        <f t="shared" si="17"/>
        <v>389.261744966443</v>
      </c>
      <c r="AE9" s="120">
        <v>1780</v>
      </c>
      <c r="AF9" s="120">
        <v>557</v>
      </c>
      <c r="AG9" s="112">
        <f t="shared" si="19"/>
        <v>312.921348314607</v>
      </c>
      <c r="AH9" s="129"/>
      <c r="AI9" s="129"/>
      <c r="AJ9" s="110"/>
      <c r="AK9" s="129">
        <v>311</v>
      </c>
      <c r="AL9" s="129">
        <v>42</v>
      </c>
      <c r="AM9" s="112">
        <f t="shared" si="22"/>
        <v>135.048231511254</v>
      </c>
      <c r="AN9" s="128">
        <f>'分乡镇夏收（反馈）'!Z10</f>
        <v>330</v>
      </c>
      <c r="AO9" s="128">
        <f>'分乡镇夏收（反馈）'!AA10</f>
        <v>73</v>
      </c>
      <c r="AP9" s="128">
        <f t="shared" ref="AP9:AP23" si="39">AO9/AN9*1000</f>
        <v>221.212121212121</v>
      </c>
      <c r="AQ9" s="128">
        <v>311</v>
      </c>
      <c r="AR9" s="128">
        <v>42</v>
      </c>
      <c r="AS9" s="128">
        <f t="shared" si="24"/>
        <v>135.048231511254</v>
      </c>
      <c r="AT9" s="135">
        <f t="shared" ref="AT9:AT25" si="40">AN9+AQ9</f>
        <v>641</v>
      </c>
      <c r="AU9" s="135">
        <f t="shared" ref="AU9:AU23" si="41">AO9+AR9</f>
        <v>115</v>
      </c>
      <c r="AV9" s="128">
        <f t="shared" si="32"/>
        <v>179.407176287051</v>
      </c>
      <c r="AX9" s="153" t="s">
        <v>35</v>
      </c>
      <c r="AY9" s="151">
        <f t="shared" si="33"/>
        <v>7594</v>
      </c>
      <c r="AZ9" s="151">
        <f t="shared" si="34"/>
        <v>2741</v>
      </c>
      <c r="BA9" s="151">
        <f t="shared" si="8"/>
        <v>360.94284961812</v>
      </c>
      <c r="BB9" s="151">
        <v>5350</v>
      </c>
      <c r="BC9" s="151">
        <v>2150</v>
      </c>
      <c r="BD9" s="151">
        <f t="shared" si="9"/>
        <v>401.869158878505</v>
      </c>
      <c r="BE9" s="151">
        <v>149</v>
      </c>
      <c r="BF9" s="156">
        <v>58</v>
      </c>
      <c r="BG9" s="162">
        <f t="shared" si="10"/>
        <v>389.261744966443</v>
      </c>
      <c r="BH9" s="156">
        <v>1780</v>
      </c>
      <c r="BI9" s="154">
        <v>491</v>
      </c>
      <c r="BJ9" s="57">
        <f t="shared" si="11"/>
        <v>275.842696629213</v>
      </c>
      <c r="BK9" s="165">
        <f t="shared" si="35"/>
        <v>1.10456129017372</v>
      </c>
      <c r="BL9" s="154"/>
      <c r="BM9" s="154"/>
      <c r="BN9" s="57"/>
      <c r="BO9" s="165"/>
      <c r="BP9" s="185">
        <v>315</v>
      </c>
      <c r="BQ9" s="186">
        <v>42</v>
      </c>
      <c r="BR9" s="179">
        <f t="shared" si="27"/>
        <v>133.333333333333</v>
      </c>
      <c r="BS9" s="183">
        <f t="shared" si="36"/>
        <v>1.13821138211383</v>
      </c>
      <c r="BT9" s="184">
        <f t="shared" si="37"/>
        <v>-5</v>
      </c>
      <c r="BU9" s="184">
        <f t="shared" si="38"/>
        <v>179</v>
      </c>
    </row>
    <row r="10" s="67" customFormat="1" ht="18.6" customHeight="1" spans="1:73">
      <c r="A10" s="84" t="s">
        <v>36</v>
      </c>
      <c r="B10" s="83">
        <f t="shared" si="28"/>
        <v>4038</v>
      </c>
      <c r="C10" s="83">
        <f t="shared" si="29"/>
        <v>1729</v>
      </c>
      <c r="D10" s="83">
        <f t="shared" si="1"/>
        <v>428.182268449728</v>
      </c>
      <c r="E10" s="83">
        <v>1900</v>
      </c>
      <c r="F10" s="85">
        <v>815</v>
      </c>
      <c r="G10" s="83">
        <f t="shared" si="2"/>
        <v>428.947368421053</v>
      </c>
      <c r="H10" s="83">
        <v>1327</v>
      </c>
      <c r="I10" s="85">
        <v>580</v>
      </c>
      <c r="J10" s="92">
        <f t="shared" si="4"/>
        <v>437.076111529766</v>
      </c>
      <c r="K10" s="85">
        <v>592</v>
      </c>
      <c r="L10" s="85">
        <v>237</v>
      </c>
      <c r="M10" s="93">
        <f t="shared" si="5"/>
        <v>400.337837837838</v>
      </c>
      <c r="N10" s="85">
        <v>85</v>
      </c>
      <c r="O10" s="85">
        <v>46</v>
      </c>
      <c r="P10" s="93">
        <f t="shared" ref="P10:P17" si="42">O10*1000/N10</f>
        <v>541.176470588235</v>
      </c>
      <c r="Q10" s="83">
        <v>134</v>
      </c>
      <c r="R10" s="85">
        <v>51</v>
      </c>
      <c r="S10" s="82">
        <f t="shared" si="7"/>
        <v>380.597014925373</v>
      </c>
      <c r="T10" s="108"/>
      <c r="U10" s="111" t="s">
        <v>36</v>
      </c>
      <c r="V10" s="112">
        <f t="shared" si="30"/>
        <v>4038</v>
      </c>
      <c r="W10" s="112">
        <f t="shared" si="31"/>
        <v>1677</v>
      </c>
      <c r="X10" s="112">
        <f t="shared" si="14"/>
        <v>415.304606240713</v>
      </c>
      <c r="Y10" s="112">
        <v>1900</v>
      </c>
      <c r="Z10" s="120">
        <v>815</v>
      </c>
      <c r="AA10" s="110">
        <f t="shared" si="16"/>
        <v>428.947368421053</v>
      </c>
      <c r="AB10" s="110">
        <v>1327</v>
      </c>
      <c r="AC10" s="120">
        <v>557</v>
      </c>
      <c r="AD10" s="110">
        <f t="shared" si="17"/>
        <v>419.743782969103</v>
      </c>
      <c r="AE10" s="120">
        <v>592</v>
      </c>
      <c r="AF10" s="120">
        <v>220</v>
      </c>
      <c r="AG10" s="112">
        <f t="shared" si="19"/>
        <v>371.621621621622</v>
      </c>
      <c r="AH10" s="129">
        <v>85</v>
      </c>
      <c r="AI10" s="129">
        <v>44</v>
      </c>
      <c r="AJ10" s="110">
        <f t="shared" si="20"/>
        <v>517.647058823529</v>
      </c>
      <c r="AK10" s="112">
        <v>134</v>
      </c>
      <c r="AL10" s="129">
        <v>41</v>
      </c>
      <c r="AM10" s="112">
        <f t="shared" si="22"/>
        <v>305.970149253731</v>
      </c>
      <c r="AN10" s="128">
        <f>'分乡镇夏收（反馈）'!Z11</f>
        <v>125</v>
      </c>
      <c r="AO10" s="128">
        <f>'分乡镇夏收（反馈）'!AA11</f>
        <v>25</v>
      </c>
      <c r="AP10" s="128">
        <f t="shared" si="39"/>
        <v>200</v>
      </c>
      <c r="AQ10" s="128">
        <v>134</v>
      </c>
      <c r="AR10" s="128">
        <v>41</v>
      </c>
      <c r="AS10" s="128">
        <f t="shared" si="24"/>
        <v>305.970149253731</v>
      </c>
      <c r="AT10" s="135">
        <f t="shared" si="40"/>
        <v>259</v>
      </c>
      <c r="AU10" s="135">
        <f t="shared" si="41"/>
        <v>66</v>
      </c>
      <c r="AV10" s="128">
        <f t="shared" si="32"/>
        <v>254.826254826255</v>
      </c>
      <c r="AX10" s="153" t="s">
        <v>36</v>
      </c>
      <c r="AY10" s="151">
        <f t="shared" si="33"/>
        <v>4044</v>
      </c>
      <c r="AZ10" s="151">
        <f t="shared" si="34"/>
        <v>1722</v>
      </c>
      <c r="BA10" s="151">
        <f t="shared" si="8"/>
        <v>425.816023738872</v>
      </c>
      <c r="BB10" s="151">
        <v>1900</v>
      </c>
      <c r="BC10" s="154">
        <v>815</v>
      </c>
      <c r="BD10" s="151">
        <f t="shared" si="9"/>
        <v>428.947368421053</v>
      </c>
      <c r="BE10" s="151">
        <v>1327</v>
      </c>
      <c r="BF10" s="154">
        <v>580</v>
      </c>
      <c r="BG10" s="162">
        <f t="shared" si="10"/>
        <v>437.076111529766</v>
      </c>
      <c r="BH10" s="154">
        <v>592</v>
      </c>
      <c r="BI10" s="154">
        <v>237</v>
      </c>
      <c r="BJ10" s="57">
        <f t="shared" si="11"/>
        <v>400.337837837838</v>
      </c>
      <c r="BK10" s="165">
        <f t="shared" si="35"/>
        <v>0</v>
      </c>
      <c r="BL10" s="154">
        <v>85</v>
      </c>
      <c r="BM10" s="154">
        <v>45</v>
      </c>
      <c r="BN10" s="57">
        <f t="shared" si="12"/>
        <v>529.411764705882</v>
      </c>
      <c r="BO10" s="165">
        <f t="shared" ref="BO10:BO17" si="43">(BN10-P10)/P10*100</f>
        <v>-2.17391304347826</v>
      </c>
      <c r="BP10" s="178">
        <v>140</v>
      </c>
      <c r="BQ10" s="186">
        <v>45</v>
      </c>
      <c r="BR10" s="179">
        <f t="shared" si="27"/>
        <v>321.428571428571</v>
      </c>
      <c r="BS10" s="183">
        <f t="shared" si="36"/>
        <v>-15.546218487395</v>
      </c>
      <c r="BT10" s="184">
        <f t="shared" si="37"/>
        <v>0</v>
      </c>
      <c r="BU10" s="184">
        <f t="shared" si="38"/>
        <v>-52</v>
      </c>
    </row>
    <row r="11" s="67" customFormat="1" ht="18.6" customHeight="1" spans="1:73">
      <c r="A11" s="84" t="s">
        <v>37</v>
      </c>
      <c r="B11" s="83">
        <f t="shared" si="28"/>
        <v>8509</v>
      </c>
      <c r="C11" s="83">
        <f t="shared" si="29"/>
        <v>2910</v>
      </c>
      <c r="D11" s="83">
        <f t="shared" si="1"/>
        <v>341.990833235398</v>
      </c>
      <c r="E11" s="83">
        <v>4389</v>
      </c>
      <c r="F11" s="86">
        <v>1768</v>
      </c>
      <c r="G11" s="83">
        <f t="shared" si="2"/>
        <v>402.825244930508</v>
      </c>
      <c r="H11" s="83">
        <v>2674</v>
      </c>
      <c r="I11" s="86">
        <v>918</v>
      </c>
      <c r="J11" s="92">
        <f t="shared" si="4"/>
        <v>343.305908750935</v>
      </c>
      <c r="K11" s="85">
        <v>680</v>
      </c>
      <c r="L11" s="85">
        <v>99</v>
      </c>
      <c r="M11" s="93">
        <f t="shared" si="5"/>
        <v>145.588235294118</v>
      </c>
      <c r="N11" s="85"/>
      <c r="O11" s="85"/>
      <c r="P11" s="93"/>
      <c r="Q11" s="85">
        <v>766</v>
      </c>
      <c r="R11" s="85">
        <v>125</v>
      </c>
      <c r="S11" s="82">
        <f t="shared" si="7"/>
        <v>163.185378590078</v>
      </c>
      <c r="T11" s="108"/>
      <c r="U11" s="111" t="s">
        <v>37</v>
      </c>
      <c r="V11" s="112">
        <f t="shared" si="30"/>
        <v>8535</v>
      </c>
      <c r="W11" s="112">
        <f t="shared" si="31"/>
        <v>3311</v>
      </c>
      <c r="X11" s="112">
        <f t="shared" si="14"/>
        <v>387.932044522554</v>
      </c>
      <c r="Y11" s="112">
        <v>4390</v>
      </c>
      <c r="Z11" s="120">
        <v>1870</v>
      </c>
      <c r="AA11" s="110">
        <f t="shared" si="16"/>
        <v>425.968109339408</v>
      </c>
      <c r="AB11" s="110">
        <v>2674</v>
      </c>
      <c r="AC11" s="119">
        <v>1104</v>
      </c>
      <c r="AD11" s="110">
        <f t="shared" si="17"/>
        <v>412.864622288706</v>
      </c>
      <c r="AE11" s="120">
        <v>680</v>
      </c>
      <c r="AF11" s="119">
        <v>211</v>
      </c>
      <c r="AG11" s="112">
        <f t="shared" si="19"/>
        <v>310.294117647059</v>
      </c>
      <c r="AH11" s="129"/>
      <c r="AI11" s="129"/>
      <c r="AJ11" s="110"/>
      <c r="AK11" s="129">
        <v>791</v>
      </c>
      <c r="AL11" s="129">
        <v>126</v>
      </c>
      <c r="AM11" s="112">
        <f t="shared" si="22"/>
        <v>159.29203539823</v>
      </c>
      <c r="AN11" s="128">
        <f>'分乡镇夏收（反馈）'!Z12</f>
        <v>62</v>
      </c>
      <c r="AO11" s="128">
        <f>'分乡镇夏收（反馈）'!AA12</f>
        <v>11</v>
      </c>
      <c r="AP11" s="128">
        <f t="shared" si="39"/>
        <v>177.41935483871</v>
      </c>
      <c r="AQ11" s="128">
        <v>386</v>
      </c>
      <c r="AR11" s="128">
        <v>44</v>
      </c>
      <c r="AS11" s="128">
        <f t="shared" si="24"/>
        <v>113.989637305699</v>
      </c>
      <c r="AT11" s="135">
        <f t="shared" si="40"/>
        <v>448</v>
      </c>
      <c r="AU11" s="135">
        <f t="shared" si="41"/>
        <v>55</v>
      </c>
      <c r="AV11" s="128">
        <f t="shared" si="32"/>
        <v>122.767857142857</v>
      </c>
      <c r="AX11" s="153" t="s">
        <v>37</v>
      </c>
      <c r="AY11" s="151">
        <f t="shared" si="33"/>
        <v>8514</v>
      </c>
      <c r="AZ11" s="151">
        <f t="shared" si="34"/>
        <v>2965</v>
      </c>
      <c r="BA11" s="151">
        <f t="shared" si="8"/>
        <v>348.249941273197</v>
      </c>
      <c r="BB11" s="151">
        <v>4390</v>
      </c>
      <c r="BC11" s="155">
        <v>1769</v>
      </c>
      <c r="BD11" s="151">
        <f t="shared" si="9"/>
        <v>402.961275626424</v>
      </c>
      <c r="BE11" s="151">
        <v>2674</v>
      </c>
      <c r="BF11" s="156">
        <v>941</v>
      </c>
      <c r="BG11" s="162">
        <f t="shared" si="10"/>
        <v>351.907255048616</v>
      </c>
      <c r="BH11" s="154">
        <v>680</v>
      </c>
      <c r="BI11" s="156">
        <v>129</v>
      </c>
      <c r="BJ11" s="57">
        <f t="shared" si="11"/>
        <v>189.705882352941</v>
      </c>
      <c r="BK11" s="165">
        <f t="shared" si="35"/>
        <v>30.3030303030303</v>
      </c>
      <c r="BL11" s="154"/>
      <c r="BM11" s="154"/>
      <c r="BN11" s="57"/>
      <c r="BO11" s="165"/>
      <c r="BP11" s="185">
        <v>770</v>
      </c>
      <c r="BQ11" s="186">
        <v>126</v>
      </c>
      <c r="BR11" s="179">
        <f t="shared" si="27"/>
        <v>163.636363636364</v>
      </c>
      <c r="BS11" s="183">
        <f t="shared" si="36"/>
        <v>0.27636363636363</v>
      </c>
      <c r="BT11" s="184">
        <f t="shared" si="37"/>
        <v>26</v>
      </c>
      <c r="BU11" s="184">
        <f t="shared" si="38"/>
        <v>401</v>
      </c>
    </row>
    <row r="12" s="67" customFormat="1" ht="18" customHeight="1" spans="1:73">
      <c r="A12" s="84" t="s">
        <v>38</v>
      </c>
      <c r="B12" s="83">
        <f t="shared" si="28"/>
        <v>9714</v>
      </c>
      <c r="C12" s="83">
        <f t="shared" si="29"/>
        <v>3279</v>
      </c>
      <c r="D12" s="83">
        <f t="shared" si="1"/>
        <v>337.554045707227</v>
      </c>
      <c r="E12" s="83">
        <v>8110</v>
      </c>
      <c r="F12" s="86">
        <v>2952</v>
      </c>
      <c r="G12" s="83">
        <f t="shared" si="2"/>
        <v>363.995067817509</v>
      </c>
      <c r="H12" s="83"/>
      <c r="I12" s="85"/>
      <c r="J12" s="92"/>
      <c r="K12" s="85">
        <v>800</v>
      </c>
      <c r="L12" s="85">
        <v>204</v>
      </c>
      <c r="M12" s="93">
        <f t="shared" si="5"/>
        <v>255</v>
      </c>
      <c r="N12" s="85">
        <v>38</v>
      </c>
      <c r="O12" s="85">
        <v>6</v>
      </c>
      <c r="P12" s="93">
        <f t="shared" si="42"/>
        <v>157.894736842105</v>
      </c>
      <c r="Q12" s="85">
        <v>766</v>
      </c>
      <c r="R12" s="85">
        <v>117</v>
      </c>
      <c r="S12" s="82">
        <f t="shared" si="7"/>
        <v>152.741514360313</v>
      </c>
      <c r="T12" s="108"/>
      <c r="U12" s="111" t="s">
        <v>38</v>
      </c>
      <c r="V12" s="112">
        <f t="shared" si="30"/>
        <v>9714</v>
      </c>
      <c r="W12" s="112">
        <f t="shared" si="31"/>
        <v>3699</v>
      </c>
      <c r="X12" s="112">
        <f t="shared" si="14"/>
        <v>380.790611488573</v>
      </c>
      <c r="Y12" s="112">
        <v>8110</v>
      </c>
      <c r="Z12" s="119">
        <v>3309</v>
      </c>
      <c r="AA12" s="110">
        <f t="shared" si="16"/>
        <v>408.014796547472</v>
      </c>
      <c r="AB12" s="110"/>
      <c r="AC12" s="120"/>
      <c r="AD12" s="110"/>
      <c r="AE12" s="120">
        <v>800</v>
      </c>
      <c r="AF12" s="120">
        <v>250</v>
      </c>
      <c r="AG12" s="112">
        <f t="shared" si="19"/>
        <v>312.5</v>
      </c>
      <c r="AH12" s="129">
        <v>38</v>
      </c>
      <c r="AI12" s="129">
        <v>19</v>
      </c>
      <c r="AJ12" s="110">
        <f t="shared" si="20"/>
        <v>500</v>
      </c>
      <c r="AK12" s="129">
        <v>766</v>
      </c>
      <c r="AL12" s="129">
        <v>121</v>
      </c>
      <c r="AM12" s="112">
        <f t="shared" si="22"/>
        <v>157.963446475196</v>
      </c>
      <c r="AN12" s="128">
        <f>'分乡镇夏收（反馈）'!Z13</f>
        <v>269</v>
      </c>
      <c r="AO12" s="128">
        <f>'分乡镇夏收（反馈）'!AA13</f>
        <v>55</v>
      </c>
      <c r="AP12" s="128">
        <f t="shared" si="39"/>
        <v>204.460966542751</v>
      </c>
      <c r="AQ12" s="128">
        <v>766</v>
      </c>
      <c r="AR12" s="128">
        <v>121</v>
      </c>
      <c r="AS12" s="128">
        <f t="shared" si="24"/>
        <v>157.963446475196</v>
      </c>
      <c r="AT12" s="135">
        <f t="shared" si="40"/>
        <v>1035</v>
      </c>
      <c r="AU12" s="135">
        <f t="shared" si="41"/>
        <v>176</v>
      </c>
      <c r="AV12" s="128">
        <f t="shared" si="32"/>
        <v>170.048309178744</v>
      </c>
      <c r="AX12" s="153" t="s">
        <v>38</v>
      </c>
      <c r="AY12" s="151">
        <f t="shared" si="33"/>
        <v>9718</v>
      </c>
      <c r="AZ12" s="151">
        <f t="shared" si="34"/>
        <v>3419</v>
      </c>
      <c r="BA12" s="151">
        <f t="shared" si="8"/>
        <v>351.821362420251</v>
      </c>
      <c r="BB12" s="151">
        <v>8110</v>
      </c>
      <c r="BC12" s="156">
        <v>3080</v>
      </c>
      <c r="BD12" s="151">
        <f t="shared" si="9"/>
        <v>379.778051787916</v>
      </c>
      <c r="BE12" s="151"/>
      <c r="BF12" s="154"/>
      <c r="BG12" s="162"/>
      <c r="BH12" s="154">
        <v>800</v>
      </c>
      <c r="BI12" s="154">
        <v>208</v>
      </c>
      <c r="BJ12" s="57">
        <f t="shared" si="11"/>
        <v>260</v>
      </c>
      <c r="BK12" s="165">
        <f t="shared" si="35"/>
        <v>1.96078431372549</v>
      </c>
      <c r="BL12" s="154">
        <v>38</v>
      </c>
      <c r="BM12" s="154">
        <v>12</v>
      </c>
      <c r="BN12" s="57">
        <f t="shared" ref="BN12:BN17" si="44">BM12*1000/BL12</f>
        <v>315.789473684211</v>
      </c>
      <c r="BO12" s="165">
        <f t="shared" si="43"/>
        <v>100</v>
      </c>
      <c r="BP12" s="185">
        <v>770</v>
      </c>
      <c r="BQ12" s="186">
        <v>119</v>
      </c>
      <c r="BR12" s="179">
        <f t="shared" si="27"/>
        <v>154.545454545455</v>
      </c>
      <c r="BS12" s="183">
        <f t="shared" si="36"/>
        <v>1.18104118104117</v>
      </c>
      <c r="BT12" s="184">
        <f t="shared" si="37"/>
        <v>0</v>
      </c>
      <c r="BU12" s="184">
        <f t="shared" si="38"/>
        <v>420</v>
      </c>
    </row>
    <row r="13" s="67" customFormat="1" ht="18.6" customHeight="1" spans="1:73">
      <c r="A13" s="84" t="s">
        <v>39</v>
      </c>
      <c r="B13" s="83">
        <f t="shared" si="28"/>
        <v>4478</v>
      </c>
      <c r="C13" s="83">
        <f t="shared" si="29"/>
        <v>2285</v>
      </c>
      <c r="D13" s="83">
        <f t="shared" si="1"/>
        <v>510.272443054935</v>
      </c>
      <c r="E13" s="83">
        <v>2614</v>
      </c>
      <c r="F13" s="85">
        <v>1349</v>
      </c>
      <c r="G13" s="83">
        <f t="shared" si="2"/>
        <v>516.067329762816</v>
      </c>
      <c r="H13" s="83">
        <v>1530</v>
      </c>
      <c r="I13" s="85">
        <v>809</v>
      </c>
      <c r="J13" s="92">
        <f t="shared" ref="J13:J19" si="45">I13*1000/H13</f>
        <v>528.75816993464</v>
      </c>
      <c r="K13" s="85">
        <v>169</v>
      </c>
      <c r="L13" s="85">
        <v>81</v>
      </c>
      <c r="M13" s="93">
        <f t="shared" si="5"/>
        <v>479.289940828402</v>
      </c>
      <c r="N13" s="85">
        <v>42</v>
      </c>
      <c r="O13" s="85">
        <v>11</v>
      </c>
      <c r="P13" s="93">
        <f t="shared" si="42"/>
        <v>261.904761904762</v>
      </c>
      <c r="Q13" s="83">
        <v>123</v>
      </c>
      <c r="R13" s="85">
        <v>35</v>
      </c>
      <c r="S13" s="82">
        <f t="shared" si="7"/>
        <v>284.552845528455</v>
      </c>
      <c r="T13" s="108"/>
      <c r="U13" s="111" t="s">
        <v>39</v>
      </c>
      <c r="V13" s="112">
        <f t="shared" si="30"/>
        <v>4478</v>
      </c>
      <c r="W13" s="112">
        <f t="shared" si="31"/>
        <v>1999</v>
      </c>
      <c r="X13" s="112">
        <f t="shared" si="14"/>
        <v>446.404644930773</v>
      </c>
      <c r="Y13" s="112">
        <v>2614</v>
      </c>
      <c r="Z13" s="120">
        <v>1216</v>
      </c>
      <c r="AA13" s="110">
        <f t="shared" si="16"/>
        <v>465.187452180566</v>
      </c>
      <c r="AB13" s="110">
        <v>1530</v>
      </c>
      <c r="AC13" s="120">
        <v>662</v>
      </c>
      <c r="AD13" s="110">
        <f t="shared" ref="AD13:AD19" si="46">AC13*1000/AB13</f>
        <v>432.679738562092</v>
      </c>
      <c r="AE13" s="120">
        <v>169</v>
      </c>
      <c r="AF13" s="120">
        <v>66</v>
      </c>
      <c r="AG13" s="112">
        <f t="shared" si="19"/>
        <v>390.532544378698</v>
      </c>
      <c r="AH13" s="129">
        <v>42</v>
      </c>
      <c r="AI13" s="129">
        <v>20</v>
      </c>
      <c r="AJ13" s="110">
        <f t="shared" si="20"/>
        <v>476.190476190476</v>
      </c>
      <c r="AK13" s="112">
        <v>123</v>
      </c>
      <c r="AL13" s="129">
        <v>35</v>
      </c>
      <c r="AM13" s="112">
        <f t="shared" si="22"/>
        <v>284.552845528455</v>
      </c>
      <c r="AN13" s="128">
        <f>'分乡镇夏收（反馈）'!Z14</f>
        <v>46</v>
      </c>
      <c r="AO13" s="128">
        <f>'分乡镇夏收（反馈）'!AA14</f>
        <v>11</v>
      </c>
      <c r="AP13" s="128">
        <f t="shared" si="39"/>
        <v>239.130434782609</v>
      </c>
      <c r="AQ13" s="128">
        <v>123</v>
      </c>
      <c r="AR13" s="128">
        <v>35</v>
      </c>
      <c r="AS13" s="128">
        <f t="shared" si="24"/>
        <v>284.552845528455</v>
      </c>
      <c r="AT13" s="135">
        <f t="shared" si="40"/>
        <v>169</v>
      </c>
      <c r="AU13" s="135">
        <f t="shared" si="41"/>
        <v>46</v>
      </c>
      <c r="AV13" s="128">
        <f t="shared" si="32"/>
        <v>272.189349112426</v>
      </c>
      <c r="AX13" s="153" t="s">
        <v>39</v>
      </c>
      <c r="AY13" s="151">
        <f t="shared" si="33"/>
        <v>4485</v>
      </c>
      <c r="AZ13" s="151">
        <f t="shared" si="34"/>
        <v>2285</v>
      </c>
      <c r="BA13" s="151">
        <f t="shared" si="8"/>
        <v>509.476031215162</v>
      </c>
      <c r="BB13" s="151">
        <v>2614</v>
      </c>
      <c r="BC13" s="154">
        <v>1349</v>
      </c>
      <c r="BD13" s="151">
        <f t="shared" si="9"/>
        <v>516.067329762816</v>
      </c>
      <c r="BE13" s="151">
        <v>1530</v>
      </c>
      <c r="BF13" s="154">
        <v>804</v>
      </c>
      <c r="BG13" s="162">
        <f t="shared" ref="BG13:BG19" si="47">BF13*1000/BE13</f>
        <v>525.490196078431</v>
      </c>
      <c r="BH13" s="154">
        <v>169</v>
      </c>
      <c r="BI13" s="154">
        <v>81</v>
      </c>
      <c r="BJ13" s="57">
        <f t="shared" si="11"/>
        <v>479.289940828402</v>
      </c>
      <c r="BK13" s="165">
        <f t="shared" si="35"/>
        <v>0</v>
      </c>
      <c r="BL13" s="154">
        <v>42</v>
      </c>
      <c r="BM13" s="154">
        <v>15</v>
      </c>
      <c r="BN13" s="57">
        <f t="shared" si="44"/>
        <v>357.142857142857</v>
      </c>
      <c r="BO13" s="165">
        <f t="shared" si="43"/>
        <v>36.3636363636364</v>
      </c>
      <c r="BP13" s="178">
        <v>130</v>
      </c>
      <c r="BQ13" s="186">
        <v>36</v>
      </c>
      <c r="BR13" s="179">
        <f t="shared" si="27"/>
        <v>276.923076923077</v>
      </c>
      <c r="BS13" s="183">
        <f t="shared" si="36"/>
        <v>-2.68131868131869</v>
      </c>
      <c r="BT13" s="184">
        <f t="shared" si="37"/>
        <v>0</v>
      </c>
      <c r="BU13" s="184">
        <f t="shared" si="38"/>
        <v>-286</v>
      </c>
    </row>
    <row r="14" s="67" customFormat="1" ht="18.6" customHeight="1" spans="1:73">
      <c r="A14" s="84" t="s">
        <v>40</v>
      </c>
      <c r="B14" s="83">
        <f t="shared" si="28"/>
        <v>7182</v>
      </c>
      <c r="C14" s="83">
        <f t="shared" si="29"/>
        <v>3254</v>
      </c>
      <c r="D14" s="83">
        <f t="shared" si="1"/>
        <v>453.077137287664</v>
      </c>
      <c r="E14" s="83">
        <v>3662</v>
      </c>
      <c r="F14" s="85">
        <v>1989</v>
      </c>
      <c r="G14" s="83">
        <f t="shared" si="2"/>
        <v>543.145821955216</v>
      </c>
      <c r="H14" s="83">
        <v>1692</v>
      </c>
      <c r="I14" s="85">
        <v>860</v>
      </c>
      <c r="J14" s="92">
        <f t="shared" si="45"/>
        <v>508.274231678487</v>
      </c>
      <c r="K14" s="85">
        <v>1520</v>
      </c>
      <c r="L14" s="85">
        <v>350</v>
      </c>
      <c r="M14" s="93">
        <f t="shared" si="5"/>
        <v>230.263157894737</v>
      </c>
      <c r="N14" s="85">
        <v>41</v>
      </c>
      <c r="O14" s="85">
        <v>19</v>
      </c>
      <c r="P14" s="93">
        <f t="shared" si="42"/>
        <v>463.414634146341</v>
      </c>
      <c r="Q14" s="85">
        <v>267</v>
      </c>
      <c r="R14" s="85">
        <v>36</v>
      </c>
      <c r="S14" s="82">
        <f t="shared" si="7"/>
        <v>134.831460674157</v>
      </c>
      <c r="T14" s="108"/>
      <c r="U14" s="111" t="s">
        <v>40</v>
      </c>
      <c r="V14" s="112">
        <f t="shared" si="30"/>
        <v>7182</v>
      </c>
      <c r="W14" s="112">
        <f t="shared" si="31"/>
        <v>2891</v>
      </c>
      <c r="X14" s="112">
        <f t="shared" si="14"/>
        <v>402.534113060429</v>
      </c>
      <c r="Y14" s="112">
        <v>3662</v>
      </c>
      <c r="Z14" s="120">
        <v>1652</v>
      </c>
      <c r="AA14" s="110">
        <f t="shared" si="16"/>
        <v>451.119606772256</v>
      </c>
      <c r="AB14" s="110">
        <v>1692</v>
      </c>
      <c r="AC14" s="120">
        <v>702</v>
      </c>
      <c r="AD14" s="110">
        <f t="shared" si="46"/>
        <v>414.893617021277</v>
      </c>
      <c r="AE14" s="120">
        <v>1520</v>
      </c>
      <c r="AF14" s="119">
        <v>479</v>
      </c>
      <c r="AG14" s="112">
        <f t="shared" si="19"/>
        <v>315.131578947368</v>
      </c>
      <c r="AH14" s="129">
        <v>41</v>
      </c>
      <c r="AI14" s="129">
        <v>21</v>
      </c>
      <c r="AJ14" s="110">
        <f t="shared" si="20"/>
        <v>512.19512195122</v>
      </c>
      <c r="AK14" s="129">
        <v>267</v>
      </c>
      <c r="AL14" s="129">
        <v>37</v>
      </c>
      <c r="AM14" s="112">
        <f t="shared" si="22"/>
        <v>138.576779026217</v>
      </c>
      <c r="AN14" s="128">
        <f>'分乡镇夏收（反馈）'!Z15</f>
        <v>450</v>
      </c>
      <c r="AO14" s="128">
        <f>'分乡镇夏收（反馈）'!AA15</f>
        <v>78</v>
      </c>
      <c r="AP14" s="128">
        <f t="shared" si="39"/>
        <v>173.333333333333</v>
      </c>
      <c r="AQ14" s="128">
        <v>267</v>
      </c>
      <c r="AR14" s="128">
        <v>37</v>
      </c>
      <c r="AS14" s="128">
        <f t="shared" si="24"/>
        <v>138.576779026217</v>
      </c>
      <c r="AT14" s="135">
        <f t="shared" si="40"/>
        <v>717</v>
      </c>
      <c r="AU14" s="135">
        <f t="shared" si="41"/>
        <v>115</v>
      </c>
      <c r="AV14" s="128">
        <f t="shared" si="32"/>
        <v>160.390516039052</v>
      </c>
      <c r="AX14" s="153" t="s">
        <v>40</v>
      </c>
      <c r="AY14" s="151">
        <f t="shared" si="33"/>
        <v>7185</v>
      </c>
      <c r="AZ14" s="151">
        <f t="shared" si="34"/>
        <v>3260</v>
      </c>
      <c r="BA14" s="151">
        <f t="shared" si="8"/>
        <v>453.723034098817</v>
      </c>
      <c r="BB14" s="151">
        <v>3662</v>
      </c>
      <c r="BC14" s="154">
        <v>1982</v>
      </c>
      <c r="BD14" s="151">
        <f t="shared" si="9"/>
        <v>541.234298197706</v>
      </c>
      <c r="BE14" s="151">
        <v>1692</v>
      </c>
      <c r="BF14" s="154">
        <v>860</v>
      </c>
      <c r="BG14" s="162">
        <f t="shared" si="47"/>
        <v>508.274231678487</v>
      </c>
      <c r="BH14" s="154">
        <v>1520</v>
      </c>
      <c r="BI14" s="156">
        <v>361</v>
      </c>
      <c r="BJ14" s="57">
        <f t="shared" si="11"/>
        <v>237.5</v>
      </c>
      <c r="BK14" s="165">
        <f t="shared" si="35"/>
        <v>3.14285714285714</v>
      </c>
      <c r="BL14" s="154">
        <v>41</v>
      </c>
      <c r="BM14" s="154">
        <v>20</v>
      </c>
      <c r="BN14" s="57">
        <f t="shared" si="44"/>
        <v>487.80487804878</v>
      </c>
      <c r="BO14" s="165">
        <f t="shared" si="43"/>
        <v>5.26315789473684</v>
      </c>
      <c r="BP14" s="185">
        <v>270</v>
      </c>
      <c r="BQ14" s="186">
        <v>37</v>
      </c>
      <c r="BR14" s="179">
        <f t="shared" si="27"/>
        <v>137.037037037037</v>
      </c>
      <c r="BS14" s="183">
        <f t="shared" si="36"/>
        <v>1.6358024691358</v>
      </c>
      <c r="BT14" s="184">
        <f t="shared" si="37"/>
        <v>0</v>
      </c>
      <c r="BU14" s="184">
        <f t="shared" si="38"/>
        <v>-363</v>
      </c>
    </row>
    <row r="15" s="67" customFormat="1" ht="18.6" customHeight="1" spans="1:73">
      <c r="A15" s="84" t="s">
        <v>41</v>
      </c>
      <c r="B15" s="83">
        <f t="shared" si="28"/>
        <v>9077</v>
      </c>
      <c r="C15" s="83">
        <f t="shared" si="29"/>
        <v>4567</v>
      </c>
      <c r="D15" s="83">
        <f t="shared" si="1"/>
        <v>503.139803899967</v>
      </c>
      <c r="E15" s="83">
        <v>6247</v>
      </c>
      <c r="F15" s="85">
        <v>2667</v>
      </c>
      <c r="G15" s="83">
        <f t="shared" si="2"/>
        <v>426.924923963502</v>
      </c>
      <c r="H15" s="83"/>
      <c r="I15" s="85"/>
      <c r="J15" s="92"/>
      <c r="K15" s="83">
        <v>2305</v>
      </c>
      <c r="L15" s="85">
        <v>1680</v>
      </c>
      <c r="M15" s="93">
        <f t="shared" si="5"/>
        <v>728.85032537961</v>
      </c>
      <c r="N15" s="83">
        <v>136</v>
      </c>
      <c r="O15" s="85">
        <v>116</v>
      </c>
      <c r="P15" s="95">
        <f t="shared" si="42"/>
        <v>852.941176470588</v>
      </c>
      <c r="Q15" s="83">
        <v>389</v>
      </c>
      <c r="R15" s="85">
        <v>104</v>
      </c>
      <c r="S15" s="82">
        <f t="shared" si="7"/>
        <v>267.352185089974</v>
      </c>
      <c r="T15" s="108"/>
      <c r="U15" s="111" t="s">
        <v>41</v>
      </c>
      <c r="V15" s="112">
        <f t="shared" si="30"/>
        <v>9061</v>
      </c>
      <c r="W15" s="112">
        <f t="shared" si="31"/>
        <v>3744</v>
      </c>
      <c r="X15" s="112">
        <f t="shared" si="14"/>
        <v>413.199426111908</v>
      </c>
      <c r="Y15" s="112">
        <v>6247</v>
      </c>
      <c r="Z15" s="120">
        <v>2668</v>
      </c>
      <c r="AA15" s="110">
        <f t="shared" si="16"/>
        <v>427.085000800384</v>
      </c>
      <c r="AB15" s="110"/>
      <c r="AC15" s="120"/>
      <c r="AD15" s="110"/>
      <c r="AE15" s="110">
        <v>2293</v>
      </c>
      <c r="AF15" s="119">
        <v>902</v>
      </c>
      <c r="AG15" s="112">
        <f t="shared" si="19"/>
        <v>393.37112952464</v>
      </c>
      <c r="AH15" s="112">
        <v>132</v>
      </c>
      <c r="AI15" s="129">
        <v>72</v>
      </c>
      <c r="AJ15" s="110">
        <f t="shared" si="20"/>
        <v>545.454545454545</v>
      </c>
      <c r="AK15" s="112">
        <v>389</v>
      </c>
      <c r="AL15" s="129">
        <v>102</v>
      </c>
      <c r="AM15" s="112">
        <f t="shared" si="22"/>
        <v>262.210796915167</v>
      </c>
      <c r="AN15" s="128">
        <f>'分乡镇夏收（反馈）'!Z16</f>
        <v>260</v>
      </c>
      <c r="AO15" s="128">
        <f>'分乡镇夏收（反馈）'!AA16</f>
        <v>76</v>
      </c>
      <c r="AP15" s="128">
        <f t="shared" si="39"/>
        <v>292.307692307692</v>
      </c>
      <c r="AQ15" s="128">
        <v>389</v>
      </c>
      <c r="AR15" s="128">
        <v>102</v>
      </c>
      <c r="AS15" s="128">
        <f t="shared" si="24"/>
        <v>262.210796915167</v>
      </c>
      <c r="AT15" s="135">
        <f t="shared" si="40"/>
        <v>649</v>
      </c>
      <c r="AU15" s="135">
        <f t="shared" si="41"/>
        <v>178</v>
      </c>
      <c r="AV15" s="128">
        <f t="shared" si="32"/>
        <v>274.268104776579</v>
      </c>
      <c r="AX15" s="153" t="s">
        <v>41</v>
      </c>
      <c r="AY15" s="151">
        <f t="shared" si="33"/>
        <v>9067</v>
      </c>
      <c r="AZ15" s="151">
        <f t="shared" si="34"/>
        <v>4410</v>
      </c>
      <c r="BA15" s="151">
        <f t="shared" si="8"/>
        <v>486.379177236131</v>
      </c>
      <c r="BB15" s="151">
        <v>6247</v>
      </c>
      <c r="BC15" s="154">
        <v>2667</v>
      </c>
      <c r="BD15" s="151">
        <f t="shared" si="9"/>
        <v>426.924923963502</v>
      </c>
      <c r="BE15" s="151"/>
      <c r="BF15" s="154"/>
      <c r="BG15" s="162"/>
      <c r="BH15" s="157">
        <v>2293</v>
      </c>
      <c r="BI15" s="156">
        <v>1549</v>
      </c>
      <c r="BJ15" s="57">
        <f t="shared" si="11"/>
        <v>675.534234627126</v>
      </c>
      <c r="BK15" s="165">
        <f t="shared" si="35"/>
        <v>-7.31509459431396</v>
      </c>
      <c r="BL15" s="151">
        <v>132</v>
      </c>
      <c r="BM15" s="154">
        <v>92</v>
      </c>
      <c r="BN15" s="57">
        <f t="shared" si="44"/>
        <v>696.969696969697</v>
      </c>
      <c r="BO15" s="165">
        <f t="shared" si="43"/>
        <v>-18.2863113897597</v>
      </c>
      <c r="BP15" s="178">
        <v>395</v>
      </c>
      <c r="BQ15" s="186">
        <v>102</v>
      </c>
      <c r="BR15" s="179">
        <f t="shared" si="27"/>
        <v>258.227848101266</v>
      </c>
      <c r="BS15" s="183">
        <f t="shared" si="36"/>
        <v>-3.412852969815</v>
      </c>
      <c r="BT15" s="184">
        <f t="shared" si="37"/>
        <v>-16</v>
      </c>
      <c r="BU15" s="184">
        <f t="shared" si="38"/>
        <v>-823</v>
      </c>
    </row>
    <row r="16" s="67" customFormat="1" ht="18.6" customHeight="1" spans="1:73">
      <c r="A16" s="84" t="s">
        <v>42</v>
      </c>
      <c r="B16" s="83">
        <f t="shared" si="28"/>
        <v>10103</v>
      </c>
      <c r="C16" s="83">
        <f t="shared" si="29"/>
        <v>3877</v>
      </c>
      <c r="D16" s="83">
        <f t="shared" si="1"/>
        <v>383.747401761853</v>
      </c>
      <c r="E16" s="83">
        <v>3666</v>
      </c>
      <c r="F16" s="85">
        <v>1607</v>
      </c>
      <c r="G16" s="83">
        <f t="shared" si="2"/>
        <v>438.35242771413</v>
      </c>
      <c r="H16" s="83">
        <v>4432</v>
      </c>
      <c r="I16" s="85">
        <v>1872</v>
      </c>
      <c r="J16" s="92">
        <f t="shared" si="45"/>
        <v>422.382671480144</v>
      </c>
      <c r="K16" s="85">
        <v>1525</v>
      </c>
      <c r="L16" s="85">
        <v>265</v>
      </c>
      <c r="M16" s="93">
        <f t="shared" si="5"/>
        <v>173.770491803279</v>
      </c>
      <c r="N16" s="85">
        <v>112</v>
      </c>
      <c r="O16" s="85">
        <v>46</v>
      </c>
      <c r="P16" s="93">
        <f t="shared" si="42"/>
        <v>410.714285714286</v>
      </c>
      <c r="Q16" s="85">
        <v>368</v>
      </c>
      <c r="R16" s="85">
        <v>87</v>
      </c>
      <c r="S16" s="82">
        <f t="shared" si="7"/>
        <v>236.413043478261</v>
      </c>
      <c r="T16" s="108"/>
      <c r="U16" s="111" t="s">
        <v>42</v>
      </c>
      <c r="V16" s="112">
        <f t="shared" si="30"/>
        <v>10086</v>
      </c>
      <c r="W16" s="112">
        <f t="shared" si="31"/>
        <v>4090</v>
      </c>
      <c r="X16" s="112">
        <f t="shared" si="14"/>
        <v>405.512591711283</v>
      </c>
      <c r="Y16" s="112">
        <v>3666</v>
      </c>
      <c r="Z16" s="120">
        <v>1606</v>
      </c>
      <c r="AA16" s="110">
        <f t="shared" si="16"/>
        <v>438.079650845608</v>
      </c>
      <c r="AB16" s="121">
        <v>4415</v>
      </c>
      <c r="AC16" s="120">
        <v>1868</v>
      </c>
      <c r="AD16" s="110">
        <f t="shared" si="46"/>
        <v>423.103057757644</v>
      </c>
      <c r="AE16" s="120">
        <v>1525</v>
      </c>
      <c r="AF16" s="119">
        <v>474</v>
      </c>
      <c r="AG16" s="112">
        <f t="shared" si="19"/>
        <v>310.819672131148</v>
      </c>
      <c r="AH16" s="129">
        <v>112</v>
      </c>
      <c r="AI16" s="129">
        <v>56</v>
      </c>
      <c r="AJ16" s="110">
        <f t="shared" si="20"/>
        <v>500</v>
      </c>
      <c r="AK16" s="129">
        <v>368</v>
      </c>
      <c r="AL16" s="129">
        <v>86</v>
      </c>
      <c r="AM16" s="112">
        <f t="shared" si="22"/>
        <v>233.695652173913</v>
      </c>
      <c r="AN16" s="128">
        <f>'分乡镇夏收（反馈）'!Z17</f>
        <v>239</v>
      </c>
      <c r="AO16" s="128">
        <f>'分乡镇夏收（反馈）'!AA17</f>
        <v>43</v>
      </c>
      <c r="AP16" s="128">
        <f t="shared" si="39"/>
        <v>179.916317991632</v>
      </c>
      <c r="AQ16" s="128">
        <v>368</v>
      </c>
      <c r="AR16" s="128">
        <v>86</v>
      </c>
      <c r="AS16" s="128">
        <f t="shared" si="24"/>
        <v>233.695652173913</v>
      </c>
      <c r="AT16" s="135">
        <f t="shared" si="40"/>
        <v>607</v>
      </c>
      <c r="AU16" s="135">
        <f t="shared" si="41"/>
        <v>129</v>
      </c>
      <c r="AV16" s="128">
        <f t="shared" si="32"/>
        <v>212.520593080725</v>
      </c>
      <c r="AX16" s="153" t="s">
        <v>42</v>
      </c>
      <c r="AY16" s="151">
        <f t="shared" si="33"/>
        <v>10088</v>
      </c>
      <c r="AZ16" s="151">
        <f t="shared" si="34"/>
        <v>3907</v>
      </c>
      <c r="BA16" s="151">
        <f t="shared" si="8"/>
        <v>387.291831879461</v>
      </c>
      <c r="BB16" s="151">
        <v>3666</v>
      </c>
      <c r="BC16" s="154">
        <v>1607</v>
      </c>
      <c r="BD16" s="151">
        <f t="shared" si="9"/>
        <v>438.35242771413</v>
      </c>
      <c r="BE16" s="157">
        <v>4415</v>
      </c>
      <c r="BF16" s="154">
        <v>1872</v>
      </c>
      <c r="BG16" s="162">
        <f t="shared" si="47"/>
        <v>424.00906002265</v>
      </c>
      <c r="BH16" s="154">
        <v>1525</v>
      </c>
      <c r="BI16" s="156">
        <v>292</v>
      </c>
      <c r="BJ16" s="57">
        <f t="shared" si="11"/>
        <v>191.475409836066</v>
      </c>
      <c r="BK16" s="165">
        <f t="shared" si="35"/>
        <v>10.188679245283</v>
      </c>
      <c r="BL16" s="154">
        <v>112</v>
      </c>
      <c r="BM16" s="154">
        <v>49</v>
      </c>
      <c r="BN16" s="57">
        <f t="shared" si="44"/>
        <v>437.5</v>
      </c>
      <c r="BO16" s="165">
        <f t="shared" si="43"/>
        <v>6.52173913043478</v>
      </c>
      <c r="BP16" s="185">
        <v>370</v>
      </c>
      <c r="BQ16" s="186">
        <v>87</v>
      </c>
      <c r="BR16" s="179">
        <f t="shared" si="27"/>
        <v>235.135135135135</v>
      </c>
      <c r="BS16" s="183">
        <f t="shared" si="36"/>
        <v>-0.540540540540545</v>
      </c>
      <c r="BT16" s="184">
        <f t="shared" si="37"/>
        <v>-17</v>
      </c>
      <c r="BU16" s="184">
        <f t="shared" si="38"/>
        <v>213</v>
      </c>
    </row>
    <row r="17" s="67" customFormat="1" ht="18.6" customHeight="1" spans="1:74">
      <c r="A17" s="84" t="s">
        <v>43</v>
      </c>
      <c r="B17" s="83">
        <f t="shared" si="28"/>
        <v>2887</v>
      </c>
      <c r="C17" s="83">
        <f t="shared" si="29"/>
        <v>1569</v>
      </c>
      <c r="D17" s="83">
        <f t="shared" si="1"/>
        <v>543.470730862487</v>
      </c>
      <c r="E17" s="83">
        <v>1873</v>
      </c>
      <c r="F17" s="85">
        <v>1170</v>
      </c>
      <c r="G17" s="83">
        <f t="shared" si="2"/>
        <v>624.666310731447</v>
      </c>
      <c r="H17" s="83">
        <v>718</v>
      </c>
      <c r="I17" s="85">
        <v>380</v>
      </c>
      <c r="J17" s="92">
        <f t="shared" si="45"/>
        <v>529.24791086351</v>
      </c>
      <c r="K17" s="85">
        <v>250</v>
      </c>
      <c r="L17" s="85">
        <v>15</v>
      </c>
      <c r="M17" s="93">
        <f t="shared" si="5"/>
        <v>60</v>
      </c>
      <c r="N17" s="85">
        <v>20</v>
      </c>
      <c r="O17" s="85">
        <v>3</v>
      </c>
      <c r="P17" s="95">
        <f t="shared" si="42"/>
        <v>150</v>
      </c>
      <c r="Q17" s="85">
        <v>26</v>
      </c>
      <c r="R17" s="85">
        <v>1</v>
      </c>
      <c r="S17" s="82">
        <f t="shared" si="7"/>
        <v>38.4615384615385</v>
      </c>
      <c r="T17" s="108"/>
      <c r="U17" s="111" t="s">
        <v>43</v>
      </c>
      <c r="V17" s="112">
        <f t="shared" si="30"/>
        <v>2887</v>
      </c>
      <c r="W17" s="112">
        <f t="shared" si="31"/>
        <v>1242</v>
      </c>
      <c r="X17" s="112">
        <f t="shared" si="14"/>
        <v>430.204364392103</v>
      </c>
      <c r="Y17" s="112">
        <v>1873</v>
      </c>
      <c r="Z17" s="120">
        <v>852</v>
      </c>
      <c r="AA17" s="110">
        <f t="shared" si="16"/>
        <v>454.885210891618</v>
      </c>
      <c r="AB17" s="110">
        <v>718</v>
      </c>
      <c r="AC17" s="120">
        <v>301</v>
      </c>
      <c r="AD17" s="110">
        <f t="shared" si="46"/>
        <v>419.220055710306</v>
      </c>
      <c r="AE17" s="120">
        <v>250</v>
      </c>
      <c r="AF17" s="119">
        <v>77</v>
      </c>
      <c r="AG17" s="112">
        <f t="shared" si="19"/>
        <v>308</v>
      </c>
      <c r="AH17" s="129">
        <v>20</v>
      </c>
      <c r="AI17" s="129">
        <v>9</v>
      </c>
      <c r="AJ17" s="110">
        <f t="shared" si="20"/>
        <v>450</v>
      </c>
      <c r="AK17" s="129">
        <v>26</v>
      </c>
      <c r="AL17" s="129">
        <v>3</v>
      </c>
      <c r="AM17" s="112">
        <f t="shared" si="22"/>
        <v>115.384615384615</v>
      </c>
      <c r="AN17" s="128">
        <f>'分乡镇夏收（反馈）'!Z18</f>
        <v>89</v>
      </c>
      <c r="AO17" s="128">
        <f>'分乡镇夏收（反馈）'!AA18</f>
        <v>15</v>
      </c>
      <c r="AP17" s="128">
        <f t="shared" si="39"/>
        <v>168.539325842697</v>
      </c>
      <c r="AQ17" s="128">
        <v>26</v>
      </c>
      <c r="AR17" s="128">
        <v>3</v>
      </c>
      <c r="AS17" s="128">
        <f t="shared" si="24"/>
        <v>115.384615384615</v>
      </c>
      <c r="AT17" s="135">
        <f t="shared" si="40"/>
        <v>115</v>
      </c>
      <c r="AU17" s="135">
        <f t="shared" si="41"/>
        <v>18</v>
      </c>
      <c r="AV17" s="128">
        <f t="shared" si="32"/>
        <v>156.521739130435</v>
      </c>
      <c r="AX17" s="153" t="s">
        <v>43</v>
      </c>
      <c r="AY17" s="151">
        <f t="shared" si="33"/>
        <v>2891</v>
      </c>
      <c r="AZ17" s="151">
        <f t="shared" si="34"/>
        <v>1487</v>
      </c>
      <c r="BA17" s="151">
        <f t="shared" si="8"/>
        <v>514.354894500173</v>
      </c>
      <c r="BB17" s="151">
        <v>1873</v>
      </c>
      <c r="BC17" s="154">
        <v>1054</v>
      </c>
      <c r="BD17" s="151">
        <f t="shared" si="9"/>
        <v>562.733582487987</v>
      </c>
      <c r="BE17" s="151">
        <v>718</v>
      </c>
      <c r="BF17" s="154">
        <v>378</v>
      </c>
      <c r="BG17" s="162">
        <f t="shared" si="47"/>
        <v>526.462395543175</v>
      </c>
      <c r="BH17" s="154">
        <v>250</v>
      </c>
      <c r="BI17" s="156">
        <v>46</v>
      </c>
      <c r="BJ17" s="57">
        <f t="shared" si="11"/>
        <v>184</v>
      </c>
      <c r="BK17" s="165">
        <f t="shared" si="35"/>
        <v>206.666666666667</v>
      </c>
      <c r="BL17" s="154">
        <v>20</v>
      </c>
      <c r="BM17" s="154">
        <v>6</v>
      </c>
      <c r="BN17" s="57">
        <f t="shared" si="44"/>
        <v>300</v>
      </c>
      <c r="BO17" s="165">
        <f t="shared" si="43"/>
        <v>100</v>
      </c>
      <c r="BP17" s="185">
        <v>30</v>
      </c>
      <c r="BQ17" s="186">
        <v>3</v>
      </c>
      <c r="BR17" s="179">
        <f t="shared" si="27"/>
        <v>100</v>
      </c>
      <c r="BS17" s="183">
        <f t="shared" si="36"/>
        <v>160</v>
      </c>
      <c r="BT17" s="184">
        <f t="shared" si="37"/>
        <v>0</v>
      </c>
      <c r="BU17" s="184">
        <f t="shared" si="38"/>
        <v>-327</v>
      </c>
      <c r="BV17" s="67">
        <f>(BD17-G17)/G17*100</f>
        <v>-9.91452991452991</v>
      </c>
    </row>
    <row r="18" s="67" customFormat="1" ht="18.6" customHeight="1" spans="1:73">
      <c r="A18" s="84" t="s">
        <v>44</v>
      </c>
      <c r="B18" s="83">
        <f t="shared" si="28"/>
        <v>8755</v>
      </c>
      <c r="C18" s="83">
        <f t="shared" si="29"/>
        <v>3273</v>
      </c>
      <c r="D18" s="83">
        <f t="shared" si="1"/>
        <v>373.84351798972</v>
      </c>
      <c r="E18" s="83">
        <v>3029</v>
      </c>
      <c r="F18" s="85">
        <v>1148</v>
      </c>
      <c r="G18" s="83">
        <f t="shared" si="2"/>
        <v>379.002971277649</v>
      </c>
      <c r="H18" s="83">
        <v>4068</v>
      </c>
      <c r="I18" s="85">
        <v>1610</v>
      </c>
      <c r="J18" s="92">
        <f t="shared" si="45"/>
        <v>395.771878072763</v>
      </c>
      <c r="K18" s="85">
        <v>1255</v>
      </c>
      <c r="L18" s="85">
        <v>465</v>
      </c>
      <c r="M18" s="93">
        <f t="shared" si="5"/>
        <v>370.517928286853</v>
      </c>
      <c r="N18" s="85"/>
      <c r="O18" s="85"/>
      <c r="P18" s="93"/>
      <c r="Q18" s="85">
        <v>403</v>
      </c>
      <c r="R18" s="85">
        <v>50</v>
      </c>
      <c r="S18" s="82">
        <f t="shared" si="7"/>
        <v>124.069478908189</v>
      </c>
      <c r="T18" s="108"/>
      <c r="U18" s="111" t="s">
        <v>44</v>
      </c>
      <c r="V18" s="112">
        <f t="shared" si="30"/>
        <v>8776</v>
      </c>
      <c r="W18" s="112">
        <f t="shared" si="31"/>
        <v>3465</v>
      </c>
      <c r="X18" s="112">
        <f t="shared" si="14"/>
        <v>394.826800364631</v>
      </c>
      <c r="Y18" s="112">
        <v>3029</v>
      </c>
      <c r="Z18" s="119">
        <v>1293</v>
      </c>
      <c r="AA18" s="110">
        <f t="shared" si="16"/>
        <v>426.87355562892</v>
      </c>
      <c r="AB18" s="121">
        <v>4060</v>
      </c>
      <c r="AC18" s="119">
        <v>1677</v>
      </c>
      <c r="AD18" s="110">
        <f t="shared" si="46"/>
        <v>413.054187192118</v>
      </c>
      <c r="AE18" s="120">
        <v>1255</v>
      </c>
      <c r="AF18" s="120">
        <v>442</v>
      </c>
      <c r="AG18" s="112">
        <f t="shared" si="19"/>
        <v>352.191235059761</v>
      </c>
      <c r="AH18" s="129"/>
      <c r="AI18" s="129"/>
      <c r="AJ18" s="110"/>
      <c r="AK18" s="129">
        <v>432</v>
      </c>
      <c r="AL18" s="129">
        <v>53</v>
      </c>
      <c r="AM18" s="112">
        <f t="shared" si="22"/>
        <v>122.685185185185</v>
      </c>
      <c r="AN18" s="128">
        <f>'分乡镇夏收（反馈）'!Z19</f>
        <v>430</v>
      </c>
      <c r="AO18" s="128">
        <f>'分乡镇夏收（反馈）'!AA19</f>
        <v>76</v>
      </c>
      <c r="AP18" s="128">
        <f t="shared" si="39"/>
        <v>176.744186046512</v>
      </c>
      <c r="AQ18" s="128">
        <v>388</v>
      </c>
      <c r="AR18" s="128">
        <v>48</v>
      </c>
      <c r="AS18" s="128">
        <f t="shared" si="24"/>
        <v>123.711340206186</v>
      </c>
      <c r="AT18" s="135">
        <f t="shared" si="40"/>
        <v>818</v>
      </c>
      <c r="AU18" s="135">
        <f t="shared" si="41"/>
        <v>124</v>
      </c>
      <c r="AV18" s="128">
        <f t="shared" si="32"/>
        <v>151.58924205379</v>
      </c>
      <c r="AX18" s="153" t="s">
        <v>44</v>
      </c>
      <c r="AY18" s="151">
        <f t="shared" si="33"/>
        <v>8749</v>
      </c>
      <c r="AZ18" s="151">
        <f t="shared" si="34"/>
        <v>3348</v>
      </c>
      <c r="BA18" s="151">
        <f t="shared" si="8"/>
        <v>382.672305406332</v>
      </c>
      <c r="BB18" s="151">
        <v>3029</v>
      </c>
      <c r="BC18" s="156">
        <v>1216</v>
      </c>
      <c r="BD18" s="151">
        <f t="shared" si="9"/>
        <v>401.45262462859</v>
      </c>
      <c r="BE18" s="157">
        <v>4060</v>
      </c>
      <c r="BF18" s="156">
        <v>1615</v>
      </c>
      <c r="BG18" s="162">
        <f t="shared" si="47"/>
        <v>397.783251231527</v>
      </c>
      <c r="BH18" s="154">
        <v>1255</v>
      </c>
      <c r="BI18" s="154">
        <v>465</v>
      </c>
      <c r="BJ18" s="57">
        <f t="shared" si="11"/>
        <v>370.517928286853</v>
      </c>
      <c r="BK18" s="165">
        <f t="shared" si="35"/>
        <v>0</v>
      </c>
      <c r="BL18" s="154"/>
      <c r="BM18" s="154"/>
      <c r="BN18" s="57"/>
      <c r="BO18" s="165"/>
      <c r="BP18" s="185">
        <v>405</v>
      </c>
      <c r="BQ18" s="186">
        <v>52</v>
      </c>
      <c r="BR18" s="179">
        <f t="shared" si="27"/>
        <v>128.395061728395</v>
      </c>
      <c r="BS18" s="183">
        <f t="shared" si="36"/>
        <v>3.48641975308642</v>
      </c>
      <c r="BT18" s="184">
        <f t="shared" si="37"/>
        <v>21</v>
      </c>
      <c r="BU18" s="184">
        <f t="shared" si="38"/>
        <v>192</v>
      </c>
    </row>
    <row r="19" s="67" customFormat="1" ht="18.6" customHeight="1" spans="1:73">
      <c r="A19" s="84" t="s">
        <v>45</v>
      </c>
      <c r="B19" s="83">
        <f t="shared" si="28"/>
        <v>11898</v>
      </c>
      <c r="C19" s="83">
        <f t="shared" si="29"/>
        <v>3687</v>
      </c>
      <c r="D19" s="83">
        <f t="shared" si="1"/>
        <v>309.88401412002</v>
      </c>
      <c r="E19" s="83">
        <v>4663</v>
      </c>
      <c r="F19" s="86">
        <v>1787</v>
      </c>
      <c r="G19" s="83">
        <f t="shared" si="2"/>
        <v>383.229680463221</v>
      </c>
      <c r="H19" s="83">
        <v>2775</v>
      </c>
      <c r="I19" s="86">
        <v>906</v>
      </c>
      <c r="J19" s="92">
        <f t="shared" si="45"/>
        <v>326.486486486487</v>
      </c>
      <c r="K19" s="85">
        <v>3706</v>
      </c>
      <c r="L19" s="85">
        <v>870</v>
      </c>
      <c r="M19" s="93">
        <f t="shared" si="5"/>
        <v>234.754452239611</v>
      </c>
      <c r="N19" s="85">
        <v>97</v>
      </c>
      <c r="O19" s="85">
        <v>26</v>
      </c>
      <c r="P19" s="93">
        <f t="shared" ref="P19:P23" si="48">O19*1000/N19</f>
        <v>268.041237113402</v>
      </c>
      <c r="Q19" s="85">
        <v>657</v>
      </c>
      <c r="R19" s="85">
        <v>98</v>
      </c>
      <c r="S19" s="82">
        <f t="shared" si="7"/>
        <v>149.162861491629</v>
      </c>
      <c r="T19" s="108"/>
      <c r="U19" s="111" t="s">
        <v>45</v>
      </c>
      <c r="V19" s="112">
        <f t="shared" si="30"/>
        <v>11887</v>
      </c>
      <c r="W19" s="112">
        <f t="shared" si="31"/>
        <v>4402</v>
      </c>
      <c r="X19" s="112">
        <f t="shared" si="14"/>
        <v>370.320518213174</v>
      </c>
      <c r="Y19" s="112">
        <v>4663</v>
      </c>
      <c r="Z19" s="119">
        <v>1986</v>
      </c>
      <c r="AA19" s="110">
        <f t="shared" si="16"/>
        <v>425.906069054257</v>
      </c>
      <c r="AB19" s="110">
        <v>2775</v>
      </c>
      <c r="AC19" s="119">
        <v>1105</v>
      </c>
      <c r="AD19" s="110">
        <f t="shared" si="46"/>
        <v>398.198198198198</v>
      </c>
      <c r="AE19" s="120">
        <v>3695</v>
      </c>
      <c r="AF19" s="119">
        <v>1164</v>
      </c>
      <c r="AG19" s="112">
        <f t="shared" si="19"/>
        <v>315.020297699594</v>
      </c>
      <c r="AH19" s="129">
        <v>97</v>
      </c>
      <c r="AI19" s="129">
        <v>47</v>
      </c>
      <c r="AJ19" s="110">
        <f t="shared" ref="AJ19:AJ23" si="49">AI19*1000/AH19</f>
        <v>484.536082474227</v>
      </c>
      <c r="AK19" s="129">
        <v>657</v>
      </c>
      <c r="AL19" s="129">
        <v>100</v>
      </c>
      <c r="AM19" s="112">
        <f t="shared" si="22"/>
        <v>152.20700152207</v>
      </c>
      <c r="AN19" s="128">
        <f>'分乡镇夏收（反馈）'!Z20</f>
        <v>229</v>
      </c>
      <c r="AO19" s="128">
        <f>'分乡镇夏收（反馈）'!AA20</f>
        <v>40</v>
      </c>
      <c r="AP19" s="128">
        <f t="shared" si="39"/>
        <v>174.672489082969</v>
      </c>
      <c r="AQ19" s="128">
        <v>657</v>
      </c>
      <c r="AR19" s="128">
        <v>100</v>
      </c>
      <c r="AS19" s="128">
        <f t="shared" si="24"/>
        <v>152.20700152207</v>
      </c>
      <c r="AT19" s="135">
        <f t="shared" si="40"/>
        <v>886</v>
      </c>
      <c r="AU19" s="135">
        <f t="shared" si="41"/>
        <v>140</v>
      </c>
      <c r="AV19" s="128">
        <f t="shared" si="32"/>
        <v>158.013544018059</v>
      </c>
      <c r="AX19" s="153" t="s">
        <v>45</v>
      </c>
      <c r="AY19" s="151">
        <f t="shared" si="33"/>
        <v>11890</v>
      </c>
      <c r="AZ19" s="151">
        <f t="shared" si="34"/>
        <v>3790</v>
      </c>
      <c r="BA19" s="151">
        <f t="shared" si="8"/>
        <v>318.755256518082</v>
      </c>
      <c r="BB19" s="151">
        <v>4663</v>
      </c>
      <c r="BC19" s="156">
        <v>1856</v>
      </c>
      <c r="BD19" s="151">
        <f t="shared" si="9"/>
        <v>398.027021230967</v>
      </c>
      <c r="BE19" s="151">
        <v>2775</v>
      </c>
      <c r="BF19" s="156">
        <v>924</v>
      </c>
      <c r="BG19" s="162">
        <f t="shared" si="47"/>
        <v>332.972972972973</v>
      </c>
      <c r="BH19" s="156">
        <v>3695</v>
      </c>
      <c r="BI19" s="156">
        <v>878</v>
      </c>
      <c r="BJ19" s="57">
        <f t="shared" si="11"/>
        <v>237.618403247632</v>
      </c>
      <c r="BK19" s="165">
        <f t="shared" si="35"/>
        <v>1.21997729146252</v>
      </c>
      <c r="BL19" s="154">
        <v>97</v>
      </c>
      <c r="BM19" s="154">
        <v>34</v>
      </c>
      <c r="BN19" s="57">
        <f t="shared" ref="BN19:BN23" si="50">BM19*1000/BL19</f>
        <v>350.515463917526</v>
      </c>
      <c r="BO19" s="165">
        <f t="shared" ref="BO19:BO23" si="51">(BN19-P19)/P19*100</f>
        <v>30.7692307692308</v>
      </c>
      <c r="BP19" s="185">
        <v>660</v>
      </c>
      <c r="BQ19" s="186">
        <v>98</v>
      </c>
      <c r="BR19" s="179">
        <f t="shared" si="27"/>
        <v>148.484848484848</v>
      </c>
      <c r="BS19" s="183">
        <f t="shared" si="36"/>
        <v>-0.454545454545438</v>
      </c>
      <c r="BT19" s="184">
        <f t="shared" si="37"/>
        <v>-11</v>
      </c>
      <c r="BU19" s="184">
        <f t="shared" si="38"/>
        <v>715</v>
      </c>
    </row>
    <row r="20" s="67" customFormat="1" ht="18.6" customHeight="1" spans="1:73">
      <c r="A20" s="84" t="s">
        <v>46</v>
      </c>
      <c r="B20" s="83">
        <f t="shared" si="28"/>
        <v>5013</v>
      </c>
      <c r="C20" s="83">
        <f t="shared" si="29"/>
        <v>1727</v>
      </c>
      <c r="D20" s="83">
        <f t="shared" si="1"/>
        <v>344.504288848993</v>
      </c>
      <c r="E20" s="83">
        <v>4030</v>
      </c>
      <c r="F20" s="86">
        <v>1563</v>
      </c>
      <c r="G20" s="83">
        <f t="shared" si="2"/>
        <v>387.841191066998</v>
      </c>
      <c r="H20" s="83"/>
      <c r="I20" s="85"/>
      <c r="J20" s="92"/>
      <c r="K20" s="85">
        <v>465</v>
      </c>
      <c r="L20" s="85">
        <v>67</v>
      </c>
      <c r="M20" s="93">
        <f t="shared" si="5"/>
        <v>144.086021505376</v>
      </c>
      <c r="N20" s="85"/>
      <c r="O20" s="85"/>
      <c r="P20" s="93"/>
      <c r="Q20" s="85">
        <v>518</v>
      </c>
      <c r="R20" s="85">
        <v>97</v>
      </c>
      <c r="S20" s="82">
        <f t="shared" si="7"/>
        <v>187.258687258687</v>
      </c>
      <c r="T20" s="108"/>
      <c r="U20" s="111" t="s">
        <v>46</v>
      </c>
      <c r="V20" s="112">
        <f t="shared" si="30"/>
        <v>5013</v>
      </c>
      <c r="W20" s="112">
        <f t="shared" si="31"/>
        <v>1866</v>
      </c>
      <c r="X20" s="112">
        <f t="shared" si="14"/>
        <v>372.232196289647</v>
      </c>
      <c r="Y20" s="112">
        <v>4030</v>
      </c>
      <c r="Z20" s="119">
        <v>1624</v>
      </c>
      <c r="AA20" s="110">
        <f t="shared" si="16"/>
        <v>402.977667493797</v>
      </c>
      <c r="AB20" s="110"/>
      <c r="AC20" s="120"/>
      <c r="AD20" s="110"/>
      <c r="AE20" s="120">
        <v>465</v>
      </c>
      <c r="AF20" s="119">
        <v>144</v>
      </c>
      <c r="AG20" s="112">
        <f t="shared" si="19"/>
        <v>309.677419354839</v>
      </c>
      <c r="AH20" s="129"/>
      <c r="AI20" s="129"/>
      <c r="AJ20" s="110"/>
      <c r="AK20" s="129">
        <v>518</v>
      </c>
      <c r="AL20" s="129">
        <v>98</v>
      </c>
      <c r="AM20" s="112">
        <f t="shared" si="22"/>
        <v>189.189189189189</v>
      </c>
      <c r="AN20" s="128">
        <f>'分乡镇夏收（反馈）'!Z21</f>
        <v>172</v>
      </c>
      <c r="AO20" s="128">
        <f>'分乡镇夏收（反馈）'!AA21</f>
        <v>30</v>
      </c>
      <c r="AP20" s="128">
        <f t="shared" si="39"/>
        <v>174.418604651163</v>
      </c>
      <c r="AQ20" s="128">
        <v>518</v>
      </c>
      <c r="AR20" s="128">
        <v>98</v>
      </c>
      <c r="AS20" s="128">
        <f t="shared" si="24"/>
        <v>189.189189189189</v>
      </c>
      <c r="AT20" s="135">
        <f t="shared" si="40"/>
        <v>690</v>
      </c>
      <c r="AU20" s="135">
        <f t="shared" si="41"/>
        <v>128</v>
      </c>
      <c r="AV20" s="128">
        <f t="shared" si="32"/>
        <v>185.507246376812</v>
      </c>
      <c r="AX20" s="153" t="s">
        <v>46</v>
      </c>
      <c r="AY20" s="151">
        <f t="shared" si="33"/>
        <v>5015</v>
      </c>
      <c r="AZ20" s="151">
        <f t="shared" si="34"/>
        <v>1779</v>
      </c>
      <c r="BA20" s="151">
        <f t="shared" si="8"/>
        <v>354.735792622134</v>
      </c>
      <c r="BB20" s="151">
        <v>4030</v>
      </c>
      <c r="BC20" s="156">
        <v>1593</v>
      </c>
      <c r="BD20" s="151">
        <f t="shared" si="9"/>
        <v>395.285359801489</v>
      </c>
      <c r="BE20" s="151"/>
      <c r="BF20" s="154"/>
      <c r="BG20" s="162"/>
      <c r="BH20" s="154">
        <v>465</v>
      </c>
      <c r="BI20" s="156">
        <v>88</v>
      </c>
      <c r="BJ20" s="57">
        <f t="shared" si="11"/>
        <v>189.247311827957</v>
      </c>
      <c r="BK20" s="165">
        <f t="shared" si="35"/>
        <v>31.3432835820895</v>
      </c>
      <c r="BL20" s="154"/>
      <c r="BM20" s="154"/>
      <c r="BN20" s="57"/>
      <c r="BO20" s="165"/>
      <c r="BP20" s="185">
        <v>520</v>
      </c>
      <c r="BQ20" s="186">
        <v>98</v>
      </c>
      <c r="BR20" s="179">
        <f t="shared" si="27"/>
        <v>188.461538461538</v>
      </c>
      <c r="BS20" s="183">
        <f t="shared" si="36"/>
        <v>0.642347343378273</v>
      </c>
      <c r="BT20" s="184">
        <f t="shared" si="37"/>
        <v>0</v>
      </c>
      <c r="BU20" s="184">
        <f t="shared" si="38"/>
        <v>139</v>
      </c>
    </row>
    <row r="21" s="67" customFormat="1" ht="18.6" customHeight="1" spans="1:73">
      <c r="A21" s="84" t="s">
        <v>47</v>
      </c>
      <c r="B21" s="83">
        <f t="shared" si="28"/>
        <v>7381</v>
      </c>
      <c r="C21" s="83">
        <f t="shared" si="29"/>
        <v>2999</v>
      </c>
      <c r="D21" s="83">
        <f t="shared" si="1"/>
        <v>406.313507654789</v>
      </c>
      <c r="E21" s="83">
        <v>6692</v>
      </c>
      <c r="F21" s="85">
        <v>2832</v>
      </c>
      <c r="G21" s="83">
        <f t="shared" si="2"/>
        <v>423.191870890616</v>
      </c>
      <c r="H21" s="83"/>
      <c r="I21" s="85"/>
      <c r="J21" s="92"/>
      <c r="K21" s="85">
        <v>350</v>
      </c>
      <c r="L21" s="85">
        <v>88</v>
      </c>
      <c r="M21" s="93">
        <f t="shared" si="5"/>
        <v>251.428571428571</v>
      </c>
      <c r="N21" s="85"/>
      <c r="O21" s="85"/>
      <c r="P21" s="93"/>
      <c r="Q21" s="85">
        <v>339</v>
      </c>
      <c r="R21" s="85">
        <v>79</v>
      </c>
      <c r="S21" s="82">
        <f t="shared" si="7"/>
        <v>233.038348082596</v>
      </c>
      <c r="T21" s="108"/>
      <c r="U21" s="111" t="s">
        <v>47</v>
      </c>
      <c r="V21" s="112">
        <f t="shared" si="30"/>
        <v>7416</v>
      </c>
      <c r="W21" s="112">
        <f t="shared" si="31"/>
        <v>3026</v>
      </c>
      <c r="X21" s="112">
        <f t="shared" si="14"/>
        <v>408.036677454153</v>
      </c>
      <c r="Y21" s="122">
        <v>6727</v>
      </c>
      <c r="Z21" s="119">
        <v>2839</v>
      </c>
      <c r="AA21" s="110">
        <f t="shared" si="16"/>
        <v>422.030622863089</v>
      </c>
      <c r="AB21" s="110"/>
      <c r="AC21" s="120"/>
      <c r="AD21" s="110"/>
      <c r="AE21" s="120">
        <v>350</v>
      </c>
      <c r="AF21" s="120">
        <v>109</v>
      </c>
      <c r="AG21" s="112">
        <f t="shared" si="19"/>
        <v>311.428571428571</v>
      </c>
      <c r="AH21" s="129"/>
      <c r="AI21" s="129"/>
      <c r="AJ21" s="110"/>
      <c r="AK21" s="129">
        <v>339</v>
      </c>
      <c r="AL21" s="129">
        <v>78</v>
      </c>
      <c r="AM21" s="112">
        <f t="shared" si="22"/>
        <v>230.088495575221</v>
      </c>
      <c r="AN21" s="128">
        <f>'分乡镇夏收（反馈）'!Z22</f>
        <v>25</v>
      </c>
      <c r="AO21" s="128">
        <f>'分乡镇夏收（反馈）'!AA22</f>
        <v>6</v>
      </c>
      <c r="AP21" s="128">
        <f t="shared" si="39"/>
        <v>240</v>
      </c>
      <c r="AQ21" s="128">
        <v>339</v>
      </c>
      <c r="AR21" s="128">
        <v>78</v>
      </c>
      <c r="AS21" s="128">
        <f t="shared" si="24"/>
        <v>230.088495575221</v>
      </c>
      <c r="AT21" s="135">
        <f t="shared" si="40"/>
        <v>364</v>
      </c>
      <c r="AU21" s="135">
        <f t="shared" si="41"/>
        <v>84</v>
      </c>
      <c r="AV21" s="128">
        <f t="shared" si="32"/>
        <v>230.769230769231</v>
      </c>
      <c r="AX21" s="153" t="s">
        <v>47</v>
      </c>
      <c r="AY21" s="151">
        <f t="shared" si="33"/>
        <v>7417</v>
      </c>
      <c r="AZ21" s="151">
        <f t="shared" si="34"/>
        <v>3011</v>
      </c>
      <c r="BA21" s="151">
        <f t="shared" si="8"/>
        <v>405.959282728866</v>
      </c>
      <c r="BB21" s="157">
        <v>6727</v>
      </c>
      <c r="BC21" s="156">
        <v>2842</v>
      </c>
      <c r="BD21" s="151">
        <f t="shared" si="9"/>
        <v>422.476586888658</v>
      </c>
      <c r="BE21" s="151"/>
      <c r="BF21" s="154"/>
      <c r="BG21" s="162"/>
      <c r="BH21" s="154">
        <v>350</v>
      </c>
      <c r="BI21" s="156">
        <v>90</v>
      </c>
      <c r="BJ21" s="57">
        <f t="shared" si="11"/>
        <v>257.142857142857</v>
      </c>
      <c r="BK21" s="165">
        <f t="shared" si="35"/>
        <v>2.27272727272729</v>
      </c>
      <c r="BL21" s="154"/>
      <c r="BM21" s="154"/>
      <c r="BN21" s="57"/>
      <c r="BO21" s="165"/>
      <c r="BP21" s="185">
        <v>340</v>
      </c>
      <c r="BQ21" s="186">
        <v>79</v>
      </c>
      <c r="BR21" s="179">
        <f t="shared" si="27"/>
        <v>232.352941176471</v>
      </c>
      <c r="BS21" s="183">
        <f t="shared" si="36"/>
        <v>-0.294117647058823</v>
      </c>
      <c r="BT21" s="184">
        <f t="shared" si="37"/>
        <v>35</v>
      </c>
      <c r="BU21" s="184">
        <f t="shared" si="38"/>
        <v>27</v>
      </c>
    </row>
    <row r="22" s="67" customFormat="1" ht="18.6" customHeight="1" spans="1:73">
      <c r="A22" s="84" t="s">
        <v>48</v>
      </c>
      <c r="B22" s="83">
        <f t="shared" si="28"/>
        <v>9702</v>
      </c>
      <c r="C22" s="83">
        <f t="shared" si="29"/>
        <v>4563</v>
      </c>
      <c r="D22" s="83">
        <f t="shared" si="1"/>
        <v>470.315398886827</v>
      </c>
      <c r="E22" s="83">
        <v>6256</v>
      </c>
      <c r="F22" s="85">
        <v>2909</v>
      </c>
      <c r="G22" s="83">
        <f t="shared" si="2"/>
        <v>464.993606138107</v>
      </c>
      <c r="H22" s="83">
        <v>160</v>
      </c>
      <c r="I22" s="85">
        <v>67</v>
      </c>
      <c r="J22" s="92">
        <f>I22*1000/H22</f>
        <v>418.75</v>
      </c>
      <c r="K22" s="85">
        <v>2750</v>
      </c>
      <c r="L22" s="85">
        <v>1430</v>
      </c>
      <c r="M22" s="93">
        <f t="shared" si="5"/>
        <v>520</v>
      </c>
      <c r="N22" s="83">
        <v>35</v>
      </c>
      <c r="O22" s="85">
        <v>27</v>
      </c>
      <c r="P22" s="95">
        <f t="shared" si="48"/>
        <v>771.428571428571</v>
      </c>
      <c r="Q22" s="83">
        <v>501</v>
      </c>
      <c r="R22" s="85">
        <v>130</v>
      </c>
      <c r="S22" s="82">
        <f t="shared" si="7"/>
        <v>259.481037924152</v>
      </c>
      <c r="T22" s="108"/>
      <c r="U22" s="111" t="s">
        <v>48</v>
      </c>
      <c r="V22" s="112">
        <f t="shared" si="30"/>
        <v>9700</v>
      </c>
      <c r="W22" s="112">
        <f t="shared" si="31"/>
        <v>4133</v>
      </c>
      <c r="X22" s="112">
        <f t="shared" si="14"/>
        <v>426.082474226804</v>
      </c>
      <c r="Y22" s="112">
        <v>6256</v>
      </c>
      <c r="Z22" s="120">
        <v>2834</v>
      </c>
      <c r="AA22" s="110">
        <f t="shared" si="16"/>
        <v>453.005115089514</v>
      </c>
      <c r="AB22" s="110">
        <v>160</v>
      </c>
      <c r="AC22" s="119">
        <v>66</v>
      </c>
      <c r="AD22" s="110">
        <f>AC22*1000/AB22</f>
        <v>412.5</v>
      </c>
      <c r="AE22" s="120">
        <v>2748</v>
      </c>
      <c r="AF22" s="120">
        <v>1086</v>
      </c>
      <c r="AG22" s="112">
        <f t="shared" si="19"/>
        <v>395.196506550218</v>
      </c>
      <c r="AH22" s="112">
        <v>35</v>
      </c>
      <c r="AI22" s="129">
        <v>19</v>
      </c>
      <c r="AJ22" s="110">
        <f t="shared" si="49"/>
        <v>542.857142857143</v>
      </c>
      <c r="AK22" s="112">
        <v>501</v>
      </c>
      <c r="AL22" s="129">
        <v>128</v>
      </c>
      <c r="AM22" s="112">
        <f t="shared" si="22"/>
        <v>255.489021956088</v>
      </c>
      <c r="AN22" s="128">
        <f>'分乡镇夏收（反馈）'!Z23</f>
        <v>718</v>
      </c>
      <c r="AO22" s="128">
        <f>'分乡镇夏收（反馈）'!AA23</f>
        <v>219</v>
      </c>
      <c r="AP22" s="128">
        <f t="shared" si="39"/>
        <v>305.013927576602</v>
      </c>
      <c r="AQ22" s="128">
        <v>501</v>
      </c>
      <c r="AR22" s="128">
        <v>128</v>
      </c>
      <c r="AS22" s="128">
        <f t="shared" si="24"/>
        <v>255.489021956088</v>
      </c>
      <c r="AT22" s="135">
        <f t="shared" si="40"/>
        <v>1219</v>
      </c>
      <c r="AU22" s="135">
        <f t="shared" si="41"/>
        <v>347</v>
      </c>
      <c r="AV22" s="128">
        <f t="shared" si="32"/>
        <v>284.659557013946</v>
      </c>
      <c r="AX22" s="153" t="s">
        <v>48</v>
      </c>
      <c r="AY22" s="151">
        <f t="shared" si="33"/>
        <v>9704</v>
      </c>
      <c r="AZ22" s="151">
        <f t="shared" si="34"/>
        <v>4549</v>
      </c>
      <c r="BA22" s="151">
        <f t="shared" si="8"/>
        <v>468.775762572135</v>
      </c>
      <c r="BB22" s="151">
        <v>6256</v>
      </c>
      <c r="BC22" s="154">
        <v>2909</v>
      </c>
      <c r="BD22" s="151">
        <f t="shared" si="9"/>
        <v>464.993606138107</v>
      </c>
      <c r="BE22" s="151">
        <v>160</v>
      </c>
      <c r="BF22" s="156">
        <v>68</v>
      </c>
      <c r="BG22" s="162">
        <f>BF22*1000/BE22</f>
        <v>425</v>
      </c>
      <c r="BH22" s="156">
        <v>2748</v>
      </c>
      <c r="BI22" s="154">
        <v>1420</v>
      </c>
      <c r="BJ22" s="57">
        <f t="shared" si="11"/>
        <v>516.739446870451</v>
      </c>
      <c r="BK22" s="165">
        <f t="shared" si="35"/>
        <v>-0.627029447990139</v>
      </c>
      <c r="BL22" s="151">
        <v>35</v>
      </c>
      <c r="BM22" s="154">
        <v>24</v>
      </c>
      <c r="BN22" s="57">
        <f t="shared" si="50"/>
        <v>685.714285714286</v>
      </c>
      <c r="BO22" s="165">
        <f t="shared" si="51"/>
        <v>-11.1111111111111</v>
      </c>
      <c r="BP22" s="178">
        <v>505</v>
      </c>
      <c r="BQ22" s="186">
        <v>128</v>
      </c>
      <c r="BR22" s="179">
        <f t="shared" si="27"/>
        <v>253.465346534653</v>
      </c>
      <c r="BS22" s="183">
        <f t="shared" si="36"/>
        <v>-2.31835491241431</v>
      </c>
      <c r="BT22" s="184">
        <f t="shared" si="37"/>
        <v>-2</v>
      </c>
      <c r="BU22" s="184">
        <f t="shared" si="38"/>
        <v>-430</v>
      </c>
    </row>
    <row r="23" s="67" customFormat="1" ht="18.6" customHeight="1" spans="1:73">
      <c r="A23" s="84" t="s">
        <v>49</v>
      </c>
      <c r="B23" s="83">
        <f t="shared" si="28"/>
        <v>13308</v>
      </c>
      <c r="C23" s="83">
        <f t="shared" si="29"/>
        <v>4847</v>
      </c>
      <c r="D23" s="83">
        <f t="shared" si="1"/>
        <v>364.217012323414</v>
      </c>
      <c r="E23" s="83">
        <v>9720</v>
      </c>
      <c r="F23" s="85">
        <v>3880</v>
      </c>
      <c r="G23" s="83">
        <f t="shared" si="2"/>
        <v>399.17695473251</v>
      </c>
      <c r="H23" s="83"/>
      <c r="I23" s="85"/>
      <c r="J23" s="92"/>
      <c r="K23" s="85">
        <v>2910</v>
      </c>
      <c r="L23" s="85">
        <v>826</v>
      </c>
      <c r="M23" s="93">
        <f t="shared" si="5"/>
        <v>283.848797250859</v>
      </c>
      <c r="N23" s="85">
        <v>98</v>
      </c>
      <c r="O23" s="85">
        <v>64</v>
      </c>
      <c r="P23" s="93">
        <f t="shared" si="48"/>
        <v>653.061224489796</v>
      </c>
      <c r="Q23" s="85">
        <v>580</v>
      </c>
      <c r="R23" s="85">
        <v>77</v>
      </c>
      <c r="S23" s="82">
        <f t="shared" si="7"/>
        <v>132.758620689655</v>
      </c>
      <c r="T23" s="108"/>
      <c r="U23" s="111" t="s">
        <v>49</v>
      </c>
      <c r="V23" s="112">
        <f t="shared" si="30"/>
        <v>13303</v>
      </c>
      <c r="W23" s="112">
        <f t="shared" si="31"/>
        <v>5077</v>
      </c>
      <c r="X23" s="112">
        <f t="shared" si="14"/>
        <v>381.643238367286</v>
      </c>
      <c r="Y23" s="112">
        <v>9720</v>
      </c>
      <c r="Z23" s="120">
        <v>3956</v>
      </c>
      <c r="AA23" s="110">
        <f t="shared" si="16"/>
        <v>406.995884773663</v>
      </c>
      <c r="AB23" s="110"/>
      <c r="AC23" s="120"/>
      <c r="AD23" s="110"/>
      <c r="AE23" s="119">
        <v>2905</v>
      </c>
      <c r="AF23" s="120">
        <v>991</v>
      </c>
      <c r="AG23" s="112">
        <f t="shared" si="19"/>
        <v>341.135972461274</v>
      </c>
      <c r="AH23" s="129">
        <v>98</v>
      </c>
      <c r="AI23" s="129">
        <v>53</v>
      </c>
      <c r="AJ23" s="110">
        <f t="shared" si="49"/>
        <v>540.816326530612</v>
      </c>
      <c r="AK23" s="129">
        <v>580</v>
      </c>
      <c r="AL23" s="129">
        <v>77</v>
      </c>
      <c r="AM23" s="112">
        <f t="shared" si="22"/>
        <v>132.758620689655</v>
      </c>
      <c r="AN23" s="128">
        <f>'分乡镇夏收（反馈）'!Z24</f>
        <v>205</v>
      </c>
      <c r="AO23" s="128">
        <f>'分乡镇夏收（反馈）'!AA24</f>
        <v>44</v>
      </c>
      <c r="AP23" s="128">
        <f t="shared" si="39"/>
        <v>214.634146341463</v>
      </c>
      <c r="AQ23" s="128">
        <v>580</v>
      </c>
      <c r="AR23" s="128">
        <v>77</v>
      </c>
      <c r="AS23" s="128">
        <f t="shared" si="24"/>
        <v>132.758620689655</v>
      </c>
      <c r="AT23" s="135">
        <f t="shared" si="40"/>
        <v>785</v>
      </c>
      <c r="AU23" s="135">
        <f t="shared" si="41"/>
        <v>121</v>
      </c>
      <c r="AV23" s="128">
        <f t="shared" si="32"/>
        <v>154.140127388535</v>
      </c>
      <c r="AX23" s="153" t="s">
        <v>49</v>
      </c>
      <c r="AY23" s="151">
        <f t="shared" si="33"/>
        <v>13308</v>
      </c>
      <c r="AZ23" s="151">
        <f t="shared" si="34"/>
        <v>4848</v>
      </c>
      <c r="BA23" s="151">
        <f t="shared" si="8"/>
        <v>364.29215509468</v>
      </c>
      <c r="BB23" s="151">
        <v>9720</v>
      </c>
      <c r="BC23" s="154">
        <v>3880</v>
      </c>
      <c r="BD23" s="151">
        <f t="shared" si="9"/>
        <v>399.17695473251</v>
      </c>
      <c r="BE23" s="151"/>
      <c r="BF23" s="154"/>
      <c r="BG23" s="162"/>
      <c r="BH23" s="156">
        <v>2905</v>
      </c>
      <c r="BI23" s="154">
        <v>828</v>
      </c>
      <c r="BJ23" s="57">
        <f t="shared" si="11"/>
        <v>285.025817555938</v>
      </c>
      <c r="BK23" s="165">
        <f t="shared" si="35"/>
        <v>0.414664538472121</v>
      </c>
      <c r="BL23" s="154">
        <v>98</v>
      </c>
      <c r="BM23" s="154">
        <v>63</v>
      </c>
      <c r="BN23" s="57">
        <f t="shared" si="50"/>
        <v>642.857142857143</v>
      </c>
      <c r="BO23" s="165">
        <f t="shared" si="51"/>
        <v>-1.56249999999999</v>
      </c>
      <c r="BP23" s="187">
        <v>585</v>
      </c>
      <c r="BQ23" s="188">
        <v>77</v>
      </c>
      <c r="BR23" s="189">
        <f t="shared" si="27"/>
        <v>131.623931623932</v>
      </c>
      <c r="BS23" s="190">
        <f t="shared" si="36"/>
        <v>-0.854700854700866</v>
      </c>
      <c r="BT23" s="184">
        <f t="shared" si="37"/>
        <v>-5</v>
      </c>
      <c r="BU23" s="184">
        <f t="shared" si="38"/>
        <v>230</v>
      </c>
    </row>
    <row r="24" ht="16.35" spans="40:68">
      <c r="AN24" s="130">
        <f>SUM(AN8:AN23)</f>
        <v>3679</v>
      </c>
      <c r="AQ24" s="130">
        <f>SUM(AQ8:AQ23)</f>
        <v>5851</v>
      </c>
      <c r="AT24" s="136"/>
      <c r="AU24" s="130"/>
      <c r="BB24">
        <f>BB6-BB7</f>
        <v>0</v>
      </c>
      <c r="BL24">
        <v>400</v>
      </c>
      <c r="BP24">
        <v>6300</v>
      </c>
    </row>
    <row r="25" spans="22:68">
      <c r="V25" s="61">
        <f t="shared" ref="V25:AM25" si="52">V7-V6</f>
        <v>26</v>
      </c>
      <c r="W25" s="61">
        <f t="shared" si="52"/>
        <v>223</v>
      </c>
      <c r="X25" s="61">
        <f t="shared" si="52"/>
        <v>1.77418009788812</v>
      </c>
      <c r="Y25" s="61">
        <f t="shared" si="52"/>
        <v>36</v>
      </c>
      <c r="Z25" s="61">
        <f t="shared" si="52"/>
        <v>188</v>
      </c>
      <c r="AA25" s="61">
        <f t="shared" si="52"/>
        <v>2.38934878244993</v>
      </c>
      <c r="AB25" s="61">
        <f t="shared" si="52"/>
        <v>-25</v>
      </c>
      <c r="AC25" s="61">
        <f t="shared" si="52"/>
        <v>41</v>
      </c>
      <c r="AD25" s="61">
        <f t="shared" si="52"/>
        <v>2.63173446272037</v>
      </c>
      <c r="AE25" s="61">
        <f t="shared" si="52"/>
        <v>-35</v>
      </c>
      <c r="AF25" s="61">
        <f t="shared" si="52"/>
        <v>-3</v>
      </c>
      <c r="AG25" s="61">
        <f t="shared" si="52"/>
        <v>0.423143031089637</v>
      </c>
      <c r="AH25" s="61">
        <f t="shared" si="52"/>
        <v>-4</v>
      </c>
      <c r="AI25" s="61">
        <f t="shared" si="52"/>
        <v>-4</v>
      </c>
      <c r="AJ25" s="61">
        <f t="shared" si="52"/>
        <v>-2.75974025974062</v>
      </c>
      <c r="AK25" s="61">
        <f t="shared" si="52"/>
        <v>54</v>
      </c>
      <c r="AL25" s="61">
        <f t="shared" si="52"/>
        <v>1</v>
      </c>
      <c r="AM25" s="61">
        <f t="shared" si="52"/>
        <v>-1.40432734092704</v>
      </c>
      <c r="AN25" s="28"/>
      <c r="AO25" s="28"/>
      <c r="AP25" s="28"/>
      <c r="AQ25" s="28"/>
      <c r="AR25" s="28"/>
      <c r="AS25" s="28"/>
      <c r="AT25" s="136">
        <f t="shared" si="40"/>
        <v>0</v>
      </c>
      <c r="AU25" s="28"/>
      <c r="AV25" s="28"/>
      <c r="BJ25">
        <f>BJ17-M17</f>
        <v>124</v>
      </c>
      <c r="BL25">
        <v>360</v>
      </c>
      <c r="BP25">
        <v>6246</v>
      </c>
    </row>
    <row r="26" spans="22:68">
      <c r="V26" s="113">
        <f t="shared" ref="V26:AM26" si="53">V25/V6*100</f>
        <v>0.0216894405792749</v>
      </c>
      <c r="W26" s="113">
        <f t="shared" si="53"/>
        <v>0.470692530130654</v>
      </c>
      <c r="X26" s="113">
        <f t="shared" si="53"/>
        <v>0.448905724411087</v>
      </c>
      <c r="Y26" s="113">
        <f t="shared" si="53"/>
        <v>0.0498173364330787</v>
      </c>
      <c r="Z26" s="113">
        <f t="shared" si="53"/>
        <v>0.614138246439305</v>
      </c>
      <c r="AA26" s="113">
        <f t="shared" si="53"/>
        <v>0.564039920341571</v>
      </c>
      <c r="AB26" s="113">
        <f t="shared" si="53"/>
        <v>-0.128040973111396</v>
      </c>
      <c r="AC26" s="113">
        <f t="shared" si="53"/>
        <v>0.508747983620797</v>
      </c>
      <c r="AD26" s="113">
        <f t="shared" si="53"/>
        <v>0.637605352830566</v>
      </c>
      <c r="AE26" s="113">
        <f t="shared" si="53"/>
        <v>-0.165602081854743</v>
      </c>
      <c r="AF26" s="113">
        <f t="shared" si="53"/>
        <v>-0.041649312786339</v>
      </c>
      <c r="AG26" s="113">
        <f t="shared" si="53"/>
        <v>0.124158377926968</v>
      </c>
      <c r="AH26" s="131">
        <f t="shared" si="53"/>
        <v>-0.568181818181818</v>
      </c>
      <c r="AI26" s="131">
        <f t="shared" si="53"/>
        <v>-1.0989010989011</v>
      </c>
      <c r="AJ26" s="131">
        <f t="shared" si="53"/>
        <v>-0.533751962323461</v>
      </c>
      <c r="AK26" s="131">
        <f t="shared" si="53"/>
        <v>0.864553314121038</v>
      </c>
      <c r="AL26" s="131">
        <f t="shared" si="53"/>
        <v>0.0877963125548727</v>
      </c>
      <c r="AM26" s="131">
        <f t="shared" si="53"/>
        <v>-0.770099084410033</v>
      </c>
      <c r="AN26" s="132"/>
      <c r="AO26" s="132"/>
      <c r="AP26" s="132"/>
      <c r="AQ26" s="132"/>
      <c r="AR26" s="132"/>
      <c r="AS26" s="132"/>
      <c r="AT26" s="132"/>
      <c r="AU26" s="132"/>
      <c r="AV26" s="132"/>
      <c r="BJ26">
        <f>BJ25/M17*100</f>
        <v>206.666666666667</v>
      </c>
      <c r="BL26">
        <f>BL24-BL25</f>
        <v>40</v>
      </c>
      <c r="BP26">
        <f>BP24-BP25</f>
        <v>54</v>
      </c>
    </row>
    <row r="27" spans="68:68">
      <c r="BP27">
        <f>BP26/BP25*100</f>
        <v>0.864553314121038</v>
      </c>
    </row>
  </sheetData>
  <mergeCells count="25">
    <mergeCell ref="A1:AB1"/>
    <mergeCell ref="E3:R3"/>
    <mergeCell ref="Y3:AL3"/>
    <mergeCell ref="BB3:BQ3"/>
    <mergeCell ref="E4:G4"/>
    <mergeCell ref="H4:J4"/>
    <mergeCell ref="K4:M4"/>
    <mergeCell ref="N4:P4"/>
    <mergeCell ref="Q4:R4"/>
    <mergeCell ref="Y4:AA4"/>
    <mergeCell ref="AB4:AD4"/>
    <mergeCell ref="AE4:AG4"/>
    <mergeCell ref="AH4:AJ4"/>
    <mergeCell ref="AK4:AL4"/>
    <mergeCell ref="BB4:BD4"/>
    <mergeCell ref="BE4:BG4"/>
    <mergeCell ref="BH4:BJ4"/>
    <mergeCell ref="BL4:BN4"/>
    <mergeCell ref="BP4:BQ4"/>
    <mergeCell ref="A3:A5"/>
    <mergeCell ref="U3:U5"/>
    <mergeCell ref="AX3:AX5"/>
    <mergeCell ref="B3:D4"/>
    <mergeCell ref="V3:X4"/>
    <mergeCell ref="AY3:BA4"/>
  </mergeCells>
  <printOptions horizontalCentered="1"/>
  <pageMargins left="0.984027777777778" right="0.984027777777778" top="0.393055555555556" bottom="0.393055555555556" header="0" footer="0"/>
  <pageSetup paperSize="9" fitToHeight="0" orientation="landscape" errors="blank" horizontalDpi="600"/>
  <headerFooter alignWithMargins="0" scaleWithDoc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workbookViewId="0">
      <selection activeCell="W29" sqref="W29"/>
    </sheetView>
  </sheetViews>
  <sheetFormatPr defaultColWidth="8.8" defaultRowHeight="15.6"/>
  <cols>
    <col min="1" max="1" width="4.4" customWidth="1"/>
    <col min="2" max="2" width="5.9" customWidth="1"/>
    <col min="3" max="3" width="5" customWidth="1"/>
    <col min="4" max="4" width="6.3" customWidth="1"/>
    <col min="5" max="5" width="5.1" customWidth="1"/>
    <col min="6" max="6" width="5.2" customWidth="1"/>
    <col min="7" max="7" width="5.1" customWidth="1"/>
    <col min="8" max="8" width="4.5" customWidth="1"/>
    <col min="9" max="9" width="5.2" customWidth="1"/>
    <col min="10" max="10" width="4.1" customWidth="1"/>
    <col min="11" max="11" width="5.1" customWidth="1"/>
    <col min="12" max="12" width="5.3" customWidth="1"/>
    <col min="13" max="13" width="5.7" customWidth="1"/>
    <col min="14" max="15" width="4.5" customWidth="1"/>
    <col min="16" max="16" width="4.6" customWidth="1"/>
    <col min="17" max="17" width="5.3" customWidth="1"/>
    <col min="18" max="18" width="4.6" customWidth="1"/>
    <col min="19" max="19" width="6.2" customWidth="1"/>
    <col min="20" max="21" width="5.5" customWidth="1"/>
    <col min="22" max="22" width="5.2" customWidth="1"/>
    <col min="23" max="23" width="5.1" customWidth="1"/>
    <col min="24" max="24" width="4.3" customWidth="1"/>
    <col min="25" max="25" width="5.2" customWidth="1"/>
    <col min="26" max="26" width="5" customWidth="1"/>
    <col min="27" max="27" width="3.7" customWidth="1"/>
    <col min="28" max="28" width="4" customWidth="1"/>
    <col min="29" max="30" width="4.5" customWidth="1"/>
    <col min="31" max="31" width="7.7" hidden="1" customWidth="1"/>
    <col min="32" max="32" width="7.2" hidden="1" customWidth="1"/>
    <col min="33" max="33" width="6.8" hidden="1" customWidth="1"/>
    <col min="34" max="34" width="5.7" hidden="1" customWidth="1"/>
    <col min="35" max="35" width="6.2" hidden="1" customWidth="1"/>
    <col min="36" max="36" width="5.9" hidden="1" customWidth="1"/>
    <col min="37" max="37" width="6.3" hidden="1" customWidth="1"/>
    <col min="38" max="38" width="6.5" hidden="1" customWidth="1"/>
  </cols>
  <sheetData>
    <row r="1" ht="25.8" spans="1:30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>
      <c r="A2" s="30" t="s">
        <v>89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>
      <c r="A3" s="53" t="s">
        <v>90</v>
      </c>
      <c r="B3" s="53" t="s">
        <v>91</v>
      </c>
      <c r="C3" s="53"/>
      <c r="D3" s="53" t="s">
        <v>92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3">
      <c r="A4" s="53"/>
      <c r="B4" s="53"/>
      <c r="C4" s="53"/>
      <c r="D4" s="54" t="s">
        <v>93</v>
      </c>
      <c r="E4" s="53" t="s">
        <v>29</v>
      </c>
      <c r="F4" s="53"/>
      <c r="G4" s="55"/>
      <c r="H4" s="55"/>
      <c r="I4" s="55"/>
      <c r="J4" s="55"/>
      <c r="K4" s="53" t="s">
        <v>30</v>
      </c>
      <c r="L4" s="53"/>
      <c r="M4" s="55" t="s">
        <v>94</v>
      </c>
      <c r="N4" s="55"/>
      <c r="O4" s="55"/>
      <c r="P4" s="55"/>
      <c r="Q4" s="55"/>
      <c r="R4" s="55"/>
      <c r="S4" s="53" t="s">
        <v>31</v>
      </c>
      <c r="T4" s="53"/>
      <c r="U4" s="55" t="s">
        <v>94</v>
      </c>
      <c r="V4" s="55"/>
      <c r="W4" s="55"/>
      <c r="X4" s="55"/>
      <c r="Y4" s="55"/>
      <c r="Z4" s="55"/>
      <c r="AA4" s="55"/>
      <c r="AB4" s="55"/>
      <c r="AC4" s="55"/>
      <c r="AD4" s="55"/>
      <c r="AE4" s="62" t="s">
        <v>28</v>
      </c>
      <c r="AF4" s="62"/>
      <c r="AG4" s="62"/>
    </row>
    <row r="5" spans="1:33">
      <c r="A5" s="53"/>
      <c r="B5" s="53"/>
      <c r="C5" s="53"/>
      <c r="D5" s="54"/>
      <c r="E5" s="53"/>
      <c r="F5" s="53"/>
      <c r="G5" s="53" t="s">
        <v>6</v>
      </c>
      <c r="H5" s="53"/>
      <c r="I5" s="59" t="s">
        <v>7</v>
      </c>
      <c r="J5" s="60"/>
      <c r="K5" s="53"/>
      <c r="L5" s="53"/>
      <c r="M5" s="53" t="s">
        <v>17</v>
      </c>
      <c r="N5" s="53"/>
      <c r="O5" s="53" t="s">
        <v>18</v>
      </c>
      <c r="P5" s="53"/>
      <c r="Q5" s="53" t="s">
        <v>19</v>
      </c>
      <c r="R5" s="53"/>
      <c r="S5" s="53"/>
      <c r="T5" s="53"/>
      <c r="U5" s="53" t="s">
        <v>23</v>
      </c>
      <c r="V5" s="53"/>
      <c r="W5" s="53" t="s">
        <v>24</v>
      </c>
      <c r="X5" s="53"/>
      <c r="Y5" s="53" t="s">
        <v>25</v>
      </c>
      <c r="Z5" s="53"/>
      <c r="AA5" s="53" t="s">
        <v>18</v>
      </c>
      <c r="AB5" s="53"/>
      <c r="AC5" s="53" t="s">
        <v>19</v>
      </c>
      <c r="AD5" s="53"/>
      <c r="AE5" s="62"/>
      <c r="AF5" s="62"/>
      <c r="AG5" s="62"/>
    </row>
    <row r="6" ht="46" customHeight="1" spans="1:33">
      <c r="A6" s="53"/>
      <c r="B6" s="53" t="s">
        <v>95</v>
      </c>
      <c r="C6" s="55" t="s">
        <v>96</v>
      </c>
      <c r="D6" s="54"/>
      <c r="E6" s="53" t="s">
        <v>8</v>
      </c>
      <c r="F6" s="53" t="s">
        <v>9</v>
      </c>
      <c r="G6" s="53" t="s">
        <v>8</v>
      </c>
      <c r="H6" s="53" t="s">
        <v>9</v>
      </c>
      <c r="I6" s="53" t="s">
        <v>8</v>
      </c>
      <c r="J6" s="53" t="s">
        <v>9</v>
      </c>
      <c r="K6" s="53" t="s">
        <v>8</v>
      </c>
      <c r="L6" s="53" t="s">
        <v>9</v>
      </c>
      <c r="M6" s="53" t="s">
        <v>8</v>
      </c>
      <c r="N6" s="53" t="s">
        <v>9</v>
      </c>
      <c r="O6" s="53" t="s">
        <v>8</v>
      </c>
      <c r="P6" s="53" t="s">
        <v>9</v>
      </c>
      <c r="Q6" s="53" t="s">
        <v>8</v>
      </c>
      <c r="R6" s="53" t="s">
        <v>9</v>
      </c>
      <c r="S6" s="53" t="s">
        <v>8</v>
      </c>
      <c r="T6" s="53" t="s">
        <v>9</v>
      </c>
      <c r="U6" s="53" t="s">
        <v>8</v>
      </c>
      <c r="V6" s="53" t="s">
        <v>9</v>
      </c>
      <c r="W6" s="53" t="s">
        <v>8</v>
      </c>
      <c r="X6" s="53" t="s">
        <v>9</v>
      </c>
      <c r="Y6" s="53" t="s">
        <v>8</v>
      </c>
      <c r="Z6" s="53" t="s">
        <v>9</v>
      </c>
      <c r="AA6" s="53" t="s">
        <v>8</v>
      </c>
      <c r="AB6" s="53" t="s">
        <v>9</v>
      </c>
      <c r="AC6" s="53" t="s">
        <v>8</v>
      </c>
      <c r="AD6" s="53" t="s">
        <v>9</v>
      </c>
      <c r="AE6" s="62" t="s">
        <v>8</v>
      </c>
      <c r="AF6" s="62" t="s">
        <v>9</v>
      </c>
      <c r="AG6" s="62" t="s">
        <v>10</v>
      </c>
    </row>
    <row r="7" s="1" customFormat="1" spans="1:36">
      <c r="A7" s="56" t="s">
        <v>97</v>
      </c>
      <c r="B7" s="34">
        <f>SUM(B8:B23)</f>
        <v>143300</v>
      </c>
      <c r="C7" s="34">
        <v>9530</v>
      </c>
      <c r="D7" s="34">
        <f>SUM(D8:D23)</f>
        <v>54200</v>
      </c>
      <c r="E7" s="34">
        <f t="shared" ref="E7:N7" si="0">SUM(E8:E23)</f>
        <v>13400</v>
      </c>
      <c r="F7" s="34">
        <f t="shared" si="0"/>
        <v>3500</v>
      </c>
      <c r="G7" s="34">
        <f t="shared" si="0"/>
        <v>10400</v>
      </c>
      <c r="H7" s="34">
        <f t="shared" si="0"/>
        <v>2950</v>
      </c>
      <c r="I7" s="34">
        <f t="shared" si="0"/>
        <v>3000</v>
      </c>
      <c r="J7" s="34">
        <f t="shared" si="0"/>
        <v>550</v>
      </c>
      <c r="K7" s="34">
        <f t="shared" si="0"/>
        <v>10000</v>
      </c>
      <c r="L7" s="34">
        <f t="shared" si="0"/>
        <v>3100</v>
      </c>
      <c r="M7" s="34">
        <f t="shared" si="0"/>
        <v>4000</v>
      </c>
      <c r="N7" s="34">
        <f t="shared" si="0"/>
        <v>1377</v>
      </c>
      <c r="O7" s="34">
        <f t="shared" ref="O7:AD7" si="1">SUM(O8:O23)</f>
        <v>1000</v>
      </c>
      <c r="P7" s="34">
        <f t="shared" si="1"/>
        <v>523</v>
      </c>
      <c r="Q7" s="34">
        <f t="shared" si="1"/>
        <v>5000</v>
      </c>
      <c r="R7" s="34">
        <f t="shared" si="1"/>
        <v>1200</v>
      </c>
      <c r="S7" s="34">
        <f t="shared" si="1"/>
        <v>119900</v>
      </c>
      <c r="T7" s="34">
        <f t="shared" si="1"/>
        <v>47600</v>
      </c>
      <c r="U7" s="34">
        <f t="shared" si="1"/>
        <v>72300</v>
      </c>
      <c r="V7" s="34">
        <f t="shared" si="1"/>
        <v>30800</v>
      </c>
      <c r="W7" s="34">
        <f t="shared" si="1"/>
        <v>19500</v>
      </c>
      <c r="X7" s="34">
        <f t="shared" si="1"/>
        <v>8100</v>
      </c>
      <c r="Y7" s="34">
        <f t="shared" si="1"/>
        <v>21100</v>
      </c>
      <c r="Z7" s="34">
        <f t="shared" si="1"/>
        <v>7200</v>
      </c>
      <c r="AA7" s="34">
        <f t="shared" si="1"/>
        <v>700</v>
      </c>
      <c r="AB7" s="34">
        <f t="shared" si="1"/>
        <v>360</v>
      </c>
      <c r="AC7" s="34">
        <f t="shared" si="1"/>
        <v>6300</v>
      </c>
      <c r="AD7" s="34">
        <f t="shared" si="1"/>
        <v>1140</v>
      </c>
      <c r="AE7" s="63">
        <v>143229</v>
      </c>
      <c r="AF7" s="63">
        <v>53994</v>
      </c>
      <c r="AG7" s="65">
        <v>376.976729572922</v>
      </c>
      <c r="AH7" s="1">
        <f>B7-AE7</f>
        <v>71</v>
      </c>
      <c r="AI7" s="1">
        <f>D7-AF7</f>
        <v>206</v>
      </c>
      <c r="AJ7" s="1">
        <f>D7/B7*1000-AG7</f>
        <v>1.2507651933027</v>
      </c>
    </row>
    <row r="8" spans="1:38">
      <c r="A8" s="48" t="s">
        <v>34</v>
      </c>
      <c r="B8" s="34">
        <f t="shared" ref="B8:B23" si="2">E8+K8+S8</f>
        <v>278</v>
      </c>
      <c r="C8" s="40">
        <f>'大豆合计（夏收+秋收）'!AT8</f>
        <v>128</v>
      </c>
      <c r="D8" s="34">
        <f t="shared" ref="D8:D23" si="3">F8+L8+T8</f>
        <v>88</v>
      </c>
      <c r="E8" s="57"/>
      <c r="F8" s="57"/>
      <c r="G8" s="57"/>
      <c r="H8" s="57"/>
      <c r="I8" s="57"/>
      <c r="J8" s="57"/>
      <c r="K8" s="61">
        <f>M8+O8+Q8</f>
        <v>44</v>
      </c>
      <c r="L8" s="61">
        <f>N8+P8+R8</f>
        <v>15</v>
      </c>
      <c r="M8" s="61"/>
      <c r="N8" s="61"/>
      <c r="O8" s="34">
        <f>'分乡镇夏收（反馈）'!T9</f>
        <v>14</v>
      </c>
      <c r="P8" s="34">
        <f>'分乡镇夏收（反馈）'!U9</f>
        <v>6</v>
      </c>
      <c r="Q8" s="34">
        <f>'分乡镇夏收（反馈）'!W9</f>
        <v>30</v>
      </c>
      <c r="R8" s="34">
        <f>'分乡镇夏收（反馈）'!X9</f>
        <v>9</v>
      </c>
      <c r="S8" s="34">
        <f>U8+W8+Y8+AA8+AC8</f>
        <v>234</v>
      </c>
      <c r="T8" s="34">
        <f>V8+X8+Z8+AB8+AD8</f>
        <v>73</v>
      </c>
      <c r="U8" s="34">
        <f>'分乡镇秋收（反馈） '!Y8</f>
        <v>63</v>
      </c>
      <c r="V8" s="34">
        <f>'分乡镇秋收（反馈） '!Z8</f>
        <v>29</v>
      </c>
      <c r="W8" s="34">
        <f>'分乡镇秋收（反馈） '!AB8</f>
        <v>0</v>
      </c>
      <c r="X8" s="34">
        <f>'分乡镇秋收（反馈） '!AC8</f>
        <v>0</v>
      </c>
      <c r="Y8" s="34">
        <f>'分乡镇秋收（反馈） '!AE8</f>
        <v>73</v>
      </c>
      <c r="Z8" s="34">
        <f>'分乡镇秋收（反馈） '!AF8</f>
        <v>29</v>
      </c>
      <c r="AA8" s="34">
        <f>'分乡镇秋收（反馈） '!AH8</f>
        <v>0</v>
      </c>
      <c r="AB8" s="34">
        <f>'分乡镇秋收（反馈） '!AI8</f>
        <v>0</v>
      </c>
      <c r="AC8" s="34">
        <f>'分乡镇秋收（反馈） '!AK8</f>
        <v>98</v>
      </c>
      <c r="AD8" s="34">
        <f>'分乡镇秋收（反馈） '!AL8</f>
        <v>15</v>
      </c>
      <c r="AE8" s="62">
        <v>278</v>
      </c>
      <c r="AF8" s="62">
        <v>96</v>
      </c>
      <c r="AG8" s="65">
        <v>345.323741007194</v>
      </c>
      <c r="AH8" s="1">
        <f t="shared" ref="AH8:AH23" si="4">B8-AE8</f>
        <v>0</v>
      </c>
      <c r="AI8" s="1">
        <f t="shared" ref="AI8:AI23" si="5">D8-AF8</f>
        <v>-8</v>
      </c>
      <c r="AJ8" s="1">
        <f t="shared" ref="AJ8:AJ23" si="6">D8/B8*1000-AG8</f>
        <v>-28.7769784172659</v>
      </c>
      <c r="AK8" s="66">
        <v>125</v>
      </c>
      <c r="AL8">
        <f>AK8-C8</f>
        <v>-3</v>
      </c>
    </row>
    <row r="9" spans="1:38">
      <c r="A9" s="48" t="s">
        <v>35</v>
      </c>
      <c r="B9" s="34">
        <f t="shared" si="2"/>
        <v>8115</v>
      </c>
      <c r="C9" s="40">
        <f>'大豆合计（夏收+秋收）'!AT9</f>
        <v>641</v>
      </c>
      <c r="D9" s="34">
        <f t="shared" si="3"/>
        <v>3034</v>
      </c>
      <c r="E9" s="57">
        <f t="shared" ref="E9:E23" si="7">G9+I9</f>
        <v>195</v>
      </c>
      <c r="F9" s="57">
        <f t="shared" ref="F9:F23" si="8">H9+J9</f>
        <v>48</v>
      </c>
      <c r="G9" s="57">
        <f>'分乡镇春收（反馈、上报)'!W9</f>
        <v>195</v>
      </c>
      <c r="H9" s="57">
        <f>'分乡镇春收（反馈、上报)'!X9</f>
        <v>48</v>
      </c>
      <c r="I9" s="57"/>
      <c r="J9" s="57"/>
      <c r="K9" s="61">
        <f t="shared" ref="K9:K23" si="9">M9+O9+Q9</f>
        <v>330</v>
      </c>
      <c r="L9" s="61">
        <f t="shared" ref="L9:L23" si="10">N9+P9+R9</f>
        <v>73</v>
      </c>
      <c r="M9" s="61"/>
      <c r="N9" s="61"/>
      <c r="O9" s="34">
        <f>'分乡镇夏收（反馈）'!T10</f>
        <v>0</v>
      </c>
      <c r="P9" s="34">
        <f>'分乡镇夏收（反馈）'!U10</f>
        <v>0</v>
      </c>
      <c r="Q9" s="34">
        <f>'分乡镇夏收（反馈）'!W10</f>
        <v>330</v>
      </c>
      <c r="R9" s="34">
        <f>'分乡镇夏收（反馈）'!X10</f>
        <v>73</v>
      </c>
      <c r="S9" s="34">
        <f t="shared" ref="S9:S23" si="11">U9+W9+Y9+AA9+AC9</f>
        <v>7590</v>
      </c>
      <c r="T9" s="34">
        <f t="shared" ref="T9:T23" si="12">V9+X9+Z9+AB9+AD9</f>
        <v>2913</v>
      </c>
      <c r="U9" s="34">
        <f>'分乡镇秋收（反馈） '!Y9</f>
        <v>5350</v>
      </c>
      <c r="V9" s="34">
        <f>'分乡镇秋收（反馈） '!Z9</f>
        <v>2252</v>
      </c>
      <c r="W9" s="34">
        <f>'分乡镇秋收（反馈） '!AB9</f>
        <v>149</v>
      </c>
      <c r="X9" s="34">
        <f>'分乡镇秋收（反馈） '!AC9</f>
        <v>58</v>
      </c>
      <c r="Y9" s="34">
        <f>'分乡镇秋收（反馈） '!AE9</f>
        <v>1780</v>
      </c>
      <c r="Z9" s="34">
        <f>'分乡镇秋收（反馈） '!AF9</f>
        <v>557</v>
      </c>
      <c r="AA9" s="34">
        <f>'分乡镇秋收（反馈） '!AH9</f>
        <v>0</v>
      </c>
      <c r="AB9" s="34">
        <f>'分乡镇秋收（反馈） '!AI9</f>
        <v>0</v>
      </c>
      <c r="AC9" s="34">
        <f>'分乡镇秋收（反馈） '!AK9</f>
        <v>311</v>
      </c>
      <c r="AD9" s="34">
        <f>'分乡镇秋收（反馈） '!AL9</f>
        <v>46</v>
      </c>
      <c r="AE9" s="62">
        <v>8107</v>
      </c>
      <c r="AF9" s="62">
        <v>2847</v>
      </c>
      <c r="AG9" s="65">
        <v>351.177994325891</v>
      </c>
      <c r="AH9" s="1">
        <f t="shared" si="4"/>
        <v>8</v>
      </c>
      <c r="AI9" s="1">
        <f t="shared" si="5"/>
        <v>187</v>
      </c>
      <c r="AJ9" s="1">
        <f t="shared" si="6"/>
        <v>22.697544799186</v>
      </c>
      <c r="AK9" s="66">
        <v>640</v>
      </c>
      <c r="AL9">
        <f t="shared" ref="AL9:AL23" si="13">AK9-C9</f>
        <v>-1</v>
      </c>
    </row>
    <row r="10" spans="1:38">
      <c r="A10" s="48" t="s">
        <v>36</v>
      </c>
      <c r="B10" s="34">
        <f t="shared" si="2"/>
        <v>5101</v>
      </c>
      <c r="C10" s="40">
        <f>'大豆合计（夏收+秋收）'!AT10</f>
        <v>259</v>
      </c>
      <c r="D10" s="34">
        <f t="shared" si="3"/>
        <v>1998</v>
      </c>
      <c r="E10" s="57">
        <f t="shared" si="7"/>
        <v>420</v>
      </c>
      <c r="F10" s="57">
        <f t="shared" si="8"/>
        <v>94</v>
      </c>
      <c r="G10" s="57">
        <f>'分乡镇春收（反馈、上报)'!W10</f>
        <v>420</v>
      </c>
      <c r="H10" s="57">
        <f>'分乡镇春收（反馈、上报)'!X10</f>
        <v>94</v>
      </c>
      <c r="I10" s="57"/>
      <c r="J10" s="57"/>
      <c r="K10" s="61">
        <f t="shared" si="9"/>
        <v>643</v>
      </c>
      <c r="L10" s="61">
        <f t="shared" si="10"/>
        <v>235</v>
      </c>
      <c r="M10" s="61">
        <f>'分乡镇夏收（反馈）'!Q11</f>
        <v>405</v>
      </c>
      <c r="N10" s="61">
        <f>'分乡镇夏收（反馈）'!R11</f>
        <v>143</v>
      </c>
      <c r="O10" s="34">
        <f>'分乡镇夏收（反馈）'!T11</f>
        <v>113</v>
      </c>
      <c r="P10" s="34">
        <f>'分乡镇夏收（反馈）'!U11</f>
        <v>67</v>
      </c>
      <c r="Q10" s="34">
        <f>'分乡镇夏收（反馈）'!W11</f>
        <v>125</v>
      </c>
      <c r="R10" s="34">
        <f>'分乡镇夏收（反馈）'!X11</f>
        <v>25</v>
      </c>
      <c r="S10" s="34">
        <f t="shared" si="11"/>
        <v>4038</v>
      </c>
      <c r="T10" s="34">
        <f t="shared" si="12"/>
        <v>1669</v>
      </c>
      <c r="U10" s="34">
        <f>'分乡镇秋收（反馈） '!Y10</f>
        <v>1900</v>
      </c>
      <c r="V10" s="34">
        <f>'分乡镇秋收（反馈） '!Z10</f>
        <v>815</v>
      </c>
      <c r="W10" s="34">
        <f>'分乡镇秋收（反馈） '!AB10</f>
        <v>1327</v>
      </c>
      <c r="X10" s="34">
        <f>'分乡镇秋收（反馈） '!AC10</f>
        <v>557</v>
      </c>
      <c r="Y10" s="34">
        <f>'分乡镇秋收（反馈） '!AE10</f>
        <v>592</v>
      </c>
      <c r="Z10" s="34">
        <f>'分乡镇秋收（反馈） '!AF10</f>
        <v>220</v>
      </c>
      <c r="AA10" s="34">
        <f>'分乡镇秋收（反馈） '!AH10</f>
        <v>85</v>
      </c>
      <c r="AB10" s="34">
        <f>'分乡镇秋收（反馈） '!AI10</f>
        <v>44</v>
      </c>
      <c r="AC10" s="34">
        <f>'分乡镇秋收（反馈） '!AK10</f>
        <v>134</v>
      </c>
      <c r="AD10" s="34">
        <f>'分乡镇秋收（反馈） '!AL10</f>
        <v>33</v>
      </c>
      <c r="AE10" s="62">
        <v>5108</v>
      </c>
      <c r="AF10" s="62">
        <v>2060</v>
      </c>
      <c r="AG10" s="65">
        <v>403.288958496476</v>
      </c>
      <c r="AH10" s="1">
        <f t="shared" si="4"/>
        <v>-7</v>
      </c>
      <c r="AI10" s="1">
        <f t="shared" si="5"/>
        <v>-62</v>
      </c>
      <c r="AJ10" s="1">
        <f t="shared" si="6"/>
        <v>-11.6010541639922</v>
      </c>
      <c r="AK10" s="66">
        <v>260</v>
      </c>
      <c r="AL10">
        <f t="shared" si="13"/>
        <v>1</v>
      </c>
    </row>
    <row r="11" spans="1:38">
      <c r="A11" s="48" t="s">
        <v>37</v>
      </c>
      <c r="B11" s="34">
        <f t="shared" si="2"/>
        <v>10454</v>
      </c>
      <c r="C11" s="40">
        <f>'大豆合计（夏收+秋收）'!AT11</f>
        <v>448</v>
      </c>
      <c r="D11" s="34">
        <f t="shared" si="3"/>
        <v>3758</v>
      </c>
      <c r="E11" s="57">
        <f t="shared" si="7"/>
        <v>1008</v>
      </c>
      <c r="F11" s="57">
        <f t="shared" si="8"/>
        <v>186</v>
      </c>
      <c r="G11" s="57">
        <f>'分乡镇春收（反馈、上报)'!W11</f>
        <v>278</v>
      </c>
      <c r="H11" s="57">
        <f>'分乡镇春收（反馈、上报)'!X11</f>
        <v>78</v>
      </c>
      <c r="I11" s="57">
        <f>'分乡镇春收（反馈、上报)'!Z11</f>
        <v>730</v>
      </c>
      <c r="J11" s="57">
        <f>'分乡镇春收（反馈、上报)'!AA11</f>
        <v>108</v>
      </c>
      <c r="K11" s="61">
        <f t="shared" si="9"/>
        <v>911</v>
      </c>
      <c r="L11" s="61">
        <f t="shared" si="10"/>
        <v>261</v>
      </c>
      <c r="M11" s="61">
        <f>'分乡镇夏收（反馈）'!Q12</f>
        <v>556</v>
      </c>
      <c r="N11" s="61">
        <f>'分乡镇夏收（反馈）'!R12</f>
        <v>164</v>
      </c>
      <c r="O11" s="34">
        <f>'分乡镇夏收（反馈）'!T12</f>
        <v>109</v>
      </c>
      <c r="P11" s="34">
        <f>'分乡镇夏收（反馈）'!U12</f>
        <v>46</v>
      </c>
      <c r="Q11" s="34">
        <f>'分乡镇夏收（反馈）'!W12</f>
        <v>246</v>
      </c>
      <c r="R11" s="34">
        <f>'分乡镇夏收（反馈）'!X12</f>
        <v>51</v>
      </c>
      <c r="S11" s="34">
        <f t="shared" si="11"/>
        <v>8535</v>
      </c>
      <c r="T11" s="34">
        <f t="shared" si="12"/>
        <v>3311</v>
      </c>
      <c r="U11" s="34">
        <f>'分乡镇秋收（反馈） '!Y11</f>
        <v>4390</v>
      </c>
      <c r="V11" s="34">
        <f>'分乡镇秋收（反馈） '!Z11</f>
        <v>1870</v>
      </c>
      <c r="W11" s="34">
        <f>'分乡镇秋收（反馈） '!AB11</f>
        <v>2674</v>
      </c>
      <c r="X11" s="34">
        <f>'分乡镇秋收（反馈） '!AC11</f>
        <v>1104</v>
      </c>
      <c r="Y11" s="34">
        <f>'分乡镇秋收（反馈） '!AE11</f>
        <v>680</v>
      </c>
      <c r="Z11" s="34">
        <f>'分乡镇秋收（反馈） '!AF11</f>
        <v>211</v>
      </c>
      <c r="AA11" s="34">
        <f>'分乡镇秋收（反馈） '!AH11</f>
        <v>0</v>
      </c>
      <c r="AB11" s="34">
        <f>'分乡镇秋收（反馈） '!AI11</f>
        <v>0</v>
      </c>
      <c r="AC11" s="34">
        <f>'分乡镇秋收（反馈） '!AK11</f>
        <v>791</v>
      </c>
      <c r="AD11" s="34">
        <f>'分乡镇秋收（反馈） '!AL11</f>
        <v>126</v>
      </c>
      <c r="AE11" s="62">
        <v>10380</v>
      </c>
      <c r="AF11" s="62">
        <v>3334</v>
      </c>
      <c r="AG11" s="65">
        <v>321.194605009634</v>
      </c>
      <c r="AH11" s="1">
        <f t="shared" si="4"/>
        <v>74</v>
      </c>
      <c r="AI11" s="1">
        <f t="shared" si="5"/>
        <v>424</v>
      </c>
      <c r="AJ11" s="1">
        <f t="shared" si="6"/>
        <v>38.2850200142803</v>
      </c>
      <c r="AK11" s="66">
        <v>445</v>
      </c>
      <c r="AL11">
        <f t="shared" si="13"/>
        <v>-3</v>
      </c>
    </row>
    <row r="12" spans="1:38">
      <c r="A12" s="48" t="s">
        <v>38</v>
      </c>
      <c r="B12" s="34">
        <f t="shared" si="2"/>
        <v>10239</v>
      </c>
      <c r="C12" s="40">
        <f>'大豆合计（夏收+秋收）'!AT12</f>
        <v>1035</v>
      </c>
      <c r="D12" s="34">
        <f t="shared" si="3"/>
        <v>3837</v>
      </c>
      <c r="E12" s="57">
        <f t="shared" si="7"/>
        <v>226</v>
      </c>
      <c r="F12" s="57">
        <f t="shared" si="8"/>
        <v>70</v>
      </c>
      <c r="G12" s="57">
        <f>'分乡镇春收（反馈、上报)'!W12</f>
        <v>226</v>
      </c>
      <c r="H12" s="57">
        <f>'分乡镇春收（反馈、上报)'!X12</f>
        <v>70</v>
      </c>
      <c r="I12" s="57"/>
      <c r="J12" s="57"/>
      <c r="K12" s="61">
        <f t="shared" si="9"/>
        <v>299</v>
      </c>
      <c r="L12" s="61">
        <f t="shared" si="10"/>
        <v>67</v>
      </c>
      <c r="M12" s="61"/>
      <c r="N12" s="61"/>
      <c r="O12" s="34">
        <f>'分乡镇夏收（反馈）'!T13</f>
        <v>30</v>
      </c>
      <c r="P12" s="34">
        <f>'分乡镇夏收（反馈）'!U13</f>
        <v>12</v>
      </c>
      <c r="Q12" s="34">
        <f>'分乡镇夏收（反馈）'!W13</f>
        <v>269</v>
      </c>
      <c r="R12" s="34">
        <f>'分乡镇夏收（反馈）'!X13</f>
        <v>55</v>
      </c>
      <c r="S12" s="34">
        <f t="shared" si="11"/>
        <v>9714</v>
      </c>
      <c r="T12" s="34">
        <f t="shared" si="12"/>
        <v>3700</v>
      </c>
      <c r="U12" s="34">
        <f>'分乡镇秋收（反馈） '!Y12</f>
        <v>8110</v>
      </c>
      <c r="V12" s="34">
        <f>'分乡镇秋收（反馈） '!Z12</f>
        <v>3309</v>
      </c>
      <c r="W12" s="34">
        <f>'分乡镇秋收（反馈） '!AB12</f>
        <v>0</v>
      </c>
      <c r="X12" s="34">
        <f>'分乡镇秋收（反馈） '!AC12</f>
        <v>0</v>
      </c>
      <c r="Y12" s="34">
        <f>'分乡镇秋收（反馈） '!AE12</f>
        <v>800</v>
      </c>
      <c r="Z12" s="34">
        <f>'分乡镇秋收（反馈） '!AF12</f>
        <v>250</v>
      </c>
      <c r="AA12" s="34">
        <f>'分乡镇秋收（反馈） '!AH12</f>
        <v>38</v>
      </c>
      <c r="AB12" s="34">
        <f>'分乡镇秋收（反馈） '!AI12</f>
        <v>19</v>
      </c>
      <c r="AC12" s="34">
        <f>'分乡镇秋收（反馈） '!AK12</f>
        <v>766</v>
      </c>
      <c r="AD12" s="34">
        <f>'分乡镇秋收（反馈） '!AL12</f>
        <v>122</v>
      </c>
      <c r="AE12" s="62">
        <v>10242</v>
      </c>
      <c r="AF12" s="62">
        <v>3409</v>
      </c>
      <c r="AG12" s="65">
        <v>332.845147432142</v>
      </c>
      <c r="AH12" s="1">
        <f t="shared" si="4"/>
        <v>-3</v>
      </c>
      <c r="AI12" s="1">
        <f t="shared" si="5"/>
        <v>428</v>
      </c>
      <c r="AJ12" s="1">
        <f t="shared" si="6"/>
        <v>41.8984798752122</v>
      </c>
      <c r="AK12" s="66">
        <v>1035</v>
      </c>
      <c r="AL12">
        <f t="shared" si="13"/>
        <v>0</v>
      </c>
    </row>
    <row r="13" spans="1:38">
      <c r="A13" s="48" t="s">
        <v>39</v>
      </c>
      <c r="B13" s="34">
        <f t="shared" si="2"/>
        <v>5372</v>
      </c>
      <c r="C13" s="40">
        <f>'大豆合计（夏收+秋收）'!AT13</f>
        <v>169</v>
      </c>
      <c r="D13" s="34">
        <f t="shared" si="3"/>
        <v>2221</v>
      </c>
      <c r="E13" s="57">
        <f t="shared" si="7"/>
        <v>315</v>
      </c>
      <c r="F13" s="57">
        <f t="shared" si="8"/>
        <v>68</v>
      </c>
      <c r="G13" s="57">
        <f>'分乡镇春收（反馈、上报)'!W13</f>
        <v>145</v>
      </c>
      <c r="H13" s="57">
        <f>'分乡镇春收（反馈、上报)'!X13</f>
        <v>37</v>
      </c>
      <c r="I13" s="57">
        <f>'分乡镇春收（反馈、上报)'!Z13</f>
        <v>170</v>
      </c>
      <c r="J13" s="57">
        <f>'分乡镇春收（反馈、上报)'!AA13</f>
        <v>31</v>
      </c>
      <c r="K13" s="61">
        <f t="shared" si="9"/>
        <v>579</v>
      </c>
      <c r="L13" s="61">
        <f t="shared" si="10"/>
        <v>180</v>
      </c>
      <c r="M13" s="61">
        <f>'分乡镇夏收（反馈）'!Q14</f>
        <v>433</v>
      </c>
      <c r="N13" s="61">
        <f>'分乡镇夏收（反馈）'!R14</f>
        <v>127</v>
      </c>
      <c r="O13" s="34">
        <f>'分乡镇夏收（反馈）'!T14</f>
        <v>100</v>
      </c>
      <c r="P13" s="34">
        <f>'分乡镇夏收（反馈）'!U14</f>
        <v>42</v>
      </c>
      <c r="Q13" s="34">
        <f>'分乡镇夏收（反馈）'!W14</f>
        <v>46</v>
      </c>
      <c r="R13" s="34">
        <f>'分乡镇夏收（反馈）'!X14</f>
        <v>11</v>
      </c>
      <c r="S13" s="34">
        <f t="shared" si="11"/>
        <v>4478</v>
      </c>
      <c r="T13" s="34">
        <f t="shared" si="12"/>
        <v>1973</v>
      </c>
      <c r="U13" s="34">
        <f>'分乡镇秋收（反馈） '!Y13</f>
        <v>2614</v>
      </c>
      <c r="V13" s="34">
        <f>'分乡镇秋收（反馈） '!Z13</f>
        <v>1201</v>
      </c>
      <c r="W13" s="34">
        <f>'分乡镇秋收（反馈） '!AB13</f>
        <v>1530</v>
      </c>
      <c r="X13" s="34">
        <f>'分乡镇秋收（反馈） '!AC13</f>
        <v>657</v>
      </c>
      <c r="Y13" s="34">
        <f>'分乡镇秋收（反馈） '!AE13</f>
        <v>169</v>
      </c>
      <c r="Z13" s="34">
        <f>'分乡镇秋收（反馈） '!AF13</f>
        <v>65</v>
      </c>
      <c r="AA13" s="34">
        <f>'分乡镇秋收（反馈） '!AH13</f>
        <v>42</v>
      </c>
      <c r="AB13" s="34">
        <f>'分乡镇秋收（反馈） '!AI13</f>
        <v>20</v>
      </c>
      <c r="AC13" s="34">
        <f>'分乡镇秋收（反馈） '!AK13</f>
        <v>123</v>
      </c>
      <c r="AD13" s="34">
        <f>'分乡镇秋收（反馈） '!AL13</f>
        <v>30</v>
      </c>
      <c r="AE13" s="62">
        <v>5366</v>
      </c>
      <c r="AF13" s="62">
        <v>2524</v>
      </c>
      <c r="AG13" s="65">
        <v>470.368989936638</v>
      </c>
      <c r="AH13" s="1">
        <f t="shared" si="4"/>
        <v>6</v>
      </c>
      <c r="AI13" s="1">
        <f t="shared" si="5"/>
        <v>-303</v>
      </c>
      <c r="AJ13" s="1">
        <f t="shared" si="6"/>
        <v>-56.9289303685069</v>
      </c>
      <c r="AK13" s="66">
        <v>170</v>
      </c>
      <c r="AL13">
        <f t="shared" si="13"/>
        <v>1</v>
      </c>
    </row>
    <row r="14" spans="1:38">
      <c r="A14" s="48" t="s">
        <v>40</v>
      </c>
      <c r="B14" s="34">
        <f t="shared" si="2"/>
        <v>8378</v>
      </c>
      <c r="C14" s="40">
        <f>'大豆合计（夏收+秋收）'!AT14</f>
        <v>717</v>
      </c>
      <c r="D14" s="34">
        <f t="shared" si="3"/>
        <v>3236</v>
      </c>
      <c r="E14" s="57">
        <f t="shared" si="7"/>
        <v>400</v>
      </c>
      <c r="F14" s="57">
        <f t="shared" si="8"/>
        <v>105</v>
      </c>
      <c r="G14" s="57">
        <f>'分乡镇春收（反馈、上报)'!W14</f>
        <v>400</v>
      </c>
      <c r="H14" s="57">
        <f>'分乡镇春收（反馈、上报)'!X14</f>
        <v>105</v>
      </c>
      <c r="I14" s="57"/>
      <c r="J14" s="57"/>
      <c r="K14" s="61">
        <f t="shared" si="9"/>
        <v>796</v>
      </c>
      <c r="L14" s="61">
        <f t="shared" si="10"/>
        <v>218</v>
      </c>
      <c r="M14" s="61">
        <f>'分乡镇夏收（反馈）'!Q15</f>
        <v>293</v>
      </c>
      <c r="N14" s="61">
        <f>'分乡镇夏收（反馈）'!R15</f>
        <v>111</v>
      </c>
      <c r="O14" s="34">
        <f>'分乡镇夏收（反馈）'!T15</f>
        <v>53</v>
      </c>
      <c r="P14" s="34">
        <f>'分乡镇夏收（反馈）'!U15</f>
        <v>29</v>
      </c>
      <c r="Q14" s="34">
        <f>'分乡镇夏收（反馈）'!W15</f>
        <v>450</v>
      </c>
      <c r="R14" s="34">
        <f>'分乡镇夏收（反馈）'!X15</f>
        <v>78</v>
      </c>
      <c r="S14" s="34">
        <f t="shared" si="11"/>
        <v>7182</v>
      </c>
      <c r="T14" s="34">
        <f t="shared" si="12"/>
        <v>2913</v>
      </c>
      <c r="U14" s="34">
        <f>'分乡镇秋收（反馈） '!Y14</f>
        <v>3662</v>
      </c>
      <c r="V14" s="34">
        <f>'分乡镇秋收（反馈） '!Z14</f>
        <v>1666</v>
      </c>
      <c r="W14" s="34">
        <f>'分乡镇秋收（反馈） '!AB14</f>
        <v>1692</v>
      </c>
      <c r="X14" s="34">
        <f>'分乡镇秋收（反馈） '!AC14</f>
        <v>707</v>
      </c>
      <c r="Y14" s="34">
        <f>'分乡镇秋收（反馈） '!AE14</f>
        <v>1520</v>
      </c>
      <c r="Z14" s="34">
        <f>'分乡镇秋收（反馈） '!AF14</f>
        <v>479</v>
      </c>
      <c r="AA14" s="34">
        <f>'分乡镇秋收（反馈） '!AH14</f>
        <v>41</v>
      </c>
      <c r="AB14" s="34">
        <f>'分乡镇秋收（反馈） '!AI14</f>
        <v>21</v>
      </c>
      <c r="AC14" s="34">
        <f>'分乡镇秋收（反馈） '!AK14</f>
        <v>267</v>
      </c>
      <c r="AD14" s="34">
        <f>'分乡镇秋收（反馈） '!AL14</f>
        <v>40</v>
      </c>
      <c r="AE14" s="62">
        <v>8361</v>
      </c>
      <c r="AF14" s="62">
        <v>3564</v>
      </c>
      <c r="AG14" s="65">
        <v>426.264800861141</v>
      </c>
      <c r="AH14" s="1">
        <f t="shared" si="4"/>
        <v>17</v>
      </c>
      <c r="AI14" s="1">
        <f t="shared" si="5"/>
        <v>-328</v>
      </c>
      <c r="AJ14" s="1">
        <f t="shared" si="6"/>
        <v>-40.0150992617139</v>
      </c>
      <c r="AK14" s="66">
        <v>715</v>
      </c>
      <c r="AL14">
        <f t="shared" si="13"/>
        <v>-2</v>
      </c>
    </row>
    <row r="15" spans="1:38">
      <c r="A15" s="48" t="s">
        <v>41</v>
      </c>
      <c r="B15" s="34">
        <f t="shared" si="2"/>
        <v>11586</v>
      </c>
      <c r="C15" s="40">
        <f>'大豆合计（夏收+秋收）'!AT15</f>
        <v>649</v>
      </c>
      <c r="D15" s="34">
        <f t="shared" si="3"/>
        <v>4482</v>
      </c>
      <c r="E15" s="57">
        <f t="shared" si="7"/>
        <v>1850</v>
      </c>
      <c r="F15" s="57">
        <f t="shared" si="8"/>
        <v>482</v>
      </c>
      <c r="G15" s="57">
        <f>'分乡镇春收（反馈、上报)'!W15</f>
        <v>600</v>
      </c>
      <c r="H15" s="57">
        <f>'分乡镇春收（反馈、上报)'!X15</f>
        <v>222</v>
      </c>
      <c r="I15" s="57">
        <f>'分乡镇春收（反馈、上报)'!Z15</f>
        <v>1250</v>
      </c>
      <c r="J15" s="57">
        <f>'分乡镇春收（反馈、上报)'!AA15</f>
        <v>260</v>
      </c>
      <c r="K15" s="61">
        <f t="shared" si="9"/>
        <v>675</v>
      </c>
      <c r="L15" s="61">
        <f t="shared" si="10"/>
        <v>264</v>
      </c>
      <c r="M15" s="61"/>
      <c r="N15" s="61"/>
      <c r="O15" s="34">
        <f>'分乡镇夏收（反馈）'!T16</f>
        <v>85</v>
      </c>
      <c r="P15" s="34">
        <f>'分乡镇夏收（反馈）'!U16</f>
        <v>51</v>
      </c>
      <c r="Q15" s="34">
        <f>'分乡镇夏收（反馈）'!W16</f>
        <v>590</v>
      </c>
      <c r="R15" s="34">
        <f>'分乡镇夏收（反馈）'!X16</f>
        <v>213</v>
      </c>
      <c r="S15" s="34">
        <f t="shared" si="11"/>
        <v>9061</v>
      </c>
      <c r="T15" s="34">
        <f t="shared" si="12"/>
        <v>3736</v>
      </c>
      <c r="U15" s="34">
        <f>'分乡镇秋收（反馈） '!Y15</f>
        <v>6247</v>
      </c>
      <c r="V15" s="34">
        <f>'分乡镇秋收（反馈） '!Z15</f>
        <v>2668</v>
      </c>
      <c r="W15" s="34">
        <f>'分乡镇秋收（反馈） '!AB15</f>
        <v>0</v>
      </c>
      <c r="X15" s="34">
        <f>'分乡镇秋收（反馈） '!AC15</f>
        <v>0</v>
      </c>
      <c r="Y15" s="34">
        <f>'分乡镇秋收（反馈） '!AE15</f>
        <v>2293</v>
      </c>
      <c r="Z15" s="34">
        <f>'分乡镇秋收（反馈） '!AF15</f>
        <v>902</v>
      </c>
      <c r="AA15" s="34">
        <f>'分乡镇秋收（反馈） '!AH15</f>
        <v>132</v>
      </c>
      <c r="AB15" s="34">
        <f>'分乡镇秋收（反馈） '!AI15</f>
        <v>72</v>
      </c>
      <c r="AC15" s="34">
        <f>'分乡镇秋收（反馈） '!AK15</f>
        <v>389</v>
      </c>
      <c r="AD15" s="34">
        <f>'分乡镇秋收（反馈） '!AL15</f>
        <v>94</v>
      </c>
      <c r="AE15" s="62">
        <v>11644</v>
      </c>
      <c r="AF15" s="62">
        <v>5375</v>
      </c>
      <c r="AG15" s="65">
        <v>461.611130195809</v>
      </c>
      <c r="AH15" s="1">
        <f t="shared" si="4"/>
        <v>-58</v>
      </c>
      <c r="AI15" s="1">
        <f t="shared" si="5"/>
        <v>-893</v>
      </c>
      <c r="AJ15" s="1">
        <f t="shared" si="6"/>
        <v>-74.7649365137789</v>
      </c>
      <c r="AK15" s="66">
        <v>650</v>
      </c>
      <c r="AL15">
        <f t="shared" si="13"/>
        <v>1</v>
      </c>
    </row>
    <row r="16" spans="1:38">
      <c r="A16" s="48" t="s">
        <v>42</v>
      </c>
      <c r="B16" s="34">
        <f t="shared" si="2"/>
        <v>12473</v>
      </c>
      <c r="C16" s="40">
        <f>'大豆合计（夏收+秋收）'!AT16</f>
        <v>607</v>
      </c>
      <c r="D16" s="34">
        <f t="shared" si="3"/>
        <v>4759</v>
      </c>
      <c r="E16" s="57">
        <f t="shared" si="7"/>
        <v>1210</v>
      </c>
      <c r="F16" s="57">
        <f t="shared" si="8"/>
        <v>294</v>
      </c>
      <c r="G16" s="57">
        <f>'分乡镇春收（反馈、上报)'!W16</f>
        <v>610</v>
      </c>
      <c r="H16" s="57">
        <f>'分乡镇春收（反馈、上报)'!X16</f>
        <v>184</v>
      </c>
      <c r="I16" s="57">
        <f>'分乡镇春收（反馈、上报)'!Z16</f>
        <v>600</v>
      </c>
      <c r="J16" s="57">
        <f>'分乡镇春收（反馈、上报)'!AA16</f>
        <v>110</v>
      </c>
      <c r="K16" s="61">
        <f t="shared" si="9"/>
        <v>1177</v>
      </c>
      <c r="L16" s="61">
        <f t="shared" si="10"/>
        <v>376</v>
      </c>
      <c r="M16" s="61">
        <f>'分乡镇夏收（反馈）'!Q17</f>
        <v>637</v>
      </c>
      <c r="N16" s="61">
        <f>'分乡镇夏收（反馈）'!R17</f>
        <v>231</v>
      </c>
      <c r="O16" s="34">
        <f>'分乡镇夏收（反馈）'!T17</f>
        <v>83</v>
      </c>
      <c r="P16" s="34">
        <f>'分乡镇夏收（反馈）'!U17</f>
        <v>44</v>
      </c>
      <c r="Q16" s="34">
        <f>'分乡镇夏收（反馈）'!W17</f>
        <v>457</v>
      </c>
      <c r="R16" s="34">
        <f>'分乡镇夏收（反馈）'!X17</f>
        <v>101</v>
      </c>
      <c r="S16" s="34">
        <f t="shared" si="11"/>
        <v>10086</v>
      </c>
      <c r="T16" s="34">
        <f t="shared" si="12"/>
        <v>4089</v>
      </c>
      <c r="U16" s="34">
        <f>'分乡镇秋收（反馈） '!Y16</f>
        <v>3666</v>
      </c>
      <c r="V16" s="34">
        <f>'分乡镇秋收（反馈） '!Z16</f>
        <v>1606</v>
      </c>
      <c r="W16" s="34">
        <f>'分乡镇秋收（反馈） '!AB16</f>
        <v>4415</v>
      </c>
      <c r="X16" s="34">
        <f>'分乡镇秋收（反馈） '!AC16</f>
        <v>1868</v>
      </c>
      <c r="Y16" s="34">
        <f>'分乡镇秋收（反馈） '!AE16</f>
        <v>1525</v>
      </c>
      <c r="Z16" s="34">
        <f>'分乡镇秋收（反馈） '!AF16</f>
        <v>474</v>
      </c>
      <c r="AA16" s="34">
        <f>'分乡镇秋收（反馈） '!AH16</f>
        <v>112</v>
      </c>
      <c r="AB16" s="34">
        <f>'分乡镇秋收（反馈） '!AI16</f>
        <v>56</v>
      </c>
      <c r="AC16" s="34">
        <f>'分乡镇秋收（反馈） '!AK16</f>
        <v>368</v>
      </c>
      <c r="AD16" s="34">
        <f>'分乡镇秋收（反馈） '!AL16</f>
        <v>85</v>
      </c>
      <c r="AE16" s="62">
        <v>12471</v>
      </c>
      <c r="AF16" s="62">
        <v>4543</v>
      </c>
      <c r="AG16" s="65">
        <v>364.285141528346</v>
      </c>
      <c r="AH16" s="1">
        <f t="shared" si="4"/>
        <v>2</v>
      </c>
      <c r="AI16" s="1">
        <f t="shared" si="5"/>
        <v>216</v>
      </c>
      <c r="AJ16" s="1">
        <f t="shared" si="6"/>
        <v>17.2589938039718</v>
      </c>
      <c r="AK16" s="66">
        <v>605</v>
      </c>
      <c r="AL16">
        <f t="shared" si="13"/>
        <v>-2</v>
      </c>
    </row>
    <row r="17" spans="1:38">
      <c r="A17" s="48" t="s">
        <v>43</v>
      </c>
      <c r="B17" s="34">
        <f t="shared" si="2"/>
        <v>4279</v>
      </c>
      <c r="C17" s="40">
        <f>'大豆合计（夏收+秋收）'!AT17</f>
        <v>115</v>
      </c>
      <c r="D17" s="34">
        <f t="shared" si="3"/>
        <v>1614</v>
      </c>
      <c r="E17" s="57">
        <f t="shared" si="7"/>
        <v>995</v>
      </c>
      <c r="F17" s="57">
        <f t="shared" si="8"/>
        <v>253</v>
      </c>
      <c r="G17" s="57">
        <f>'分乡镇春收（反馈、上报)'!W17</f>
        <v>745</v>
      </c>
      <c r="H17" s="57">
        <f>'分乡镇春收（反馈、上报)'!X17</f>
        <v>212</v>
      </c>
      <c r="I17" s="57">
        <f>'分乡镇春收（反馈、上报)'!Z17</f>
        <v>250</v>
      </c>
      <c r="J17" s="57">
        <f>'分乡镇春收（反馈、上报)'!AA17</f>
        <v>41</v>
      </c>
      <c r="K17" s="61">
        <f t="shared" si="9"/>
        <v>397</v>
      </c>
      <c r="L17" s="61">
        <f t="shared" si="10"/>
        <v>118</v>
      </c>
      <c r="M17" s="61">
        <f>'分乡镇夏收（反馈）'!Q18</f>
        <v>249</v>
      </c>
      <c r="N17" s="61">
        <f>'分乡镇夏收（反馈）'!R18</f>
        <v>85</v>
      </c>
      <c r="O17" s="34">
        <f>'分乡镇夏收（反馈）'!T18</f>
        <v>21</v>
      </c>
      <c r="P17" s="34">
        <f>'分乡镇夏收（反馈）'!U18</f>
        <v>10</v>
      </c>
      <c r="Q17" s="34">
        <f>'分乡镇夏收（反馈）'!W18</f>
        <v>127</v>
      </c>
      <c r="R17" s="34">
        <f>'分乡镇夏收（反馈）'!X18</f>
        <v>23</v>
      </c>
      <c r="S17" s="34">
        <f t="shared" si="11"/>
        <v>2887</v>
      </c>
      <c r="T17" s="34">
        <f t="shared" si="12"/>
        <v>1243</v>
      </c>
      <c r="U17" s="34">
        <f>'分乡镇秋收（反馈） '!Y17</f>
        <v>1873</v>
      </c>
      <c r="V17" s="34">
        <f>'分乡镇秋收（反馈） '!Z17</f>
        <v>852</v>
      </c>
      <c r="W17" s="34">
        <f>'分乡镇秋收（反馈） '!AB17</f>
        <v>718</v>
      </c>
      <c r="X17" s="34">
        <f>'分乡镇秋收（反馈） '!AC17</f>
        <v>301</v>
      </c>
      <c r="Y17" s="34">
        <f>'分乡镇秋收（反馈） '!AE17</f>
        <v>250</v>
      </c>
      <c r="Z17" s="34">
        <f>'分乡镇秋收（反馈） '!AF17</f>
        <v>77</v>
      </c>
      <c r="AA17" s="34">
        <f>'分乡镇秋收（反馈） '!AH17</f>
        <v>20</v>
      </c>
      <c r="AB17" s="34">
        <f>'分乡镇秋收（反馈） '!AI17</f>
        <v>9</v>
      </c>
      <c r="AC17" s="34">
        <f>'分乡镇秋收（反馈） '!AK17</f>
        <v>26</v>
      </c>
      <c r="AD17" s="34">
        <f>'分乡镇秋收（反馈） '!AL17</f>
        <v>4</v>
      </c>
      <c r="AE17" s="62">
        <v>4276</v>
      </c>
      <c r="AF17" s="62">
        <v>1929</v>
      </c>
      <c r="AG17" s="65">
        <v>451.122544434051</v>
      </c>
      <c r="AH17" s="1">
        <f t="shared" si="4"/>
        <v>3</v>
      </c>
      <c r="AI17" s="1">
        <f t="shared" si="5"/>
        <v>-315</v>
      </c>
      <c r="AJ17" s="1">
        <f t="shared" si="6"/>
        <v>-73.9316119731957</v>
      </c>
      <c r="AK17" s="66">
        <v>115</v>
      </c>
      <c r="AL17">
        <f t="shared" si="13"/>
        <v>0</v>
      </c>
    </row>
    <row r="18" spans="1:38">
      <c r="A18" s="48" t="s">
        <v>44</v>
      </c>
      <c r="B18" s="34">
        <f t="shared" si="2"/>
        <v>10494</v>
      </c>
      <c r="C18" s="40">
        <f>'大豆合计（夏收+秋收）'!AT18</f>
        <v>818</v>
      </c>
      <c r="D18" s="34">
        <f t="shared" si="3"/>
        <v>3971</v>
      </c>
      <c r="E18" s="57">
        <f t="shared" si="7"/>
        <v>480</v>
      </c>
      <c r="F18" s="57">
        <f t="shared" si="8"/>
        <v>116</v>
      </c>
      <c r="G18" s="57">
        <f>'分乡镇春收（反馈、上报)'!W18</f>
        <v>480</v>
      </c>
      <c r="H18" s="57">
        <f>'分乡镇春收（反馈、上报)'!X18</f>
        <v>116</v>
      </c>
      <c r="I18" s="57"/>
      <c r="J18" s="57"/>
      <c r="K18" s="61">
        <f t="shared" si="9"/>
        <v>1238</v>
      </c>
      <c r="L18" s="61">
        <f t="shared" si="10"/>
        <v>384</v>
      </c>
      <c r="M18" s="61">
        <f>'分乡镇夏收（反馈）'!Q19</f>
        <v>698</v>
      </c>
      <c r="N18" s="61">
        <f>'分乡镇夏收（反馈）'!R19</f>
        <v>252</v>
      </c>
      <c r="O18" s="34">
        <f>'分乡镇夏收（反馈）'!T19</f>
        <v>110</v>
      </c>
      <c r="P18" s="34">
        <f>'分乡镇夏收（反馈）'!U19</f>
        <v>56</v>
      </c>
      <c r="Q18" s="34">
        <f>'分乡镇夏收（反馈）'!W19</f>
        <v>430</v>
      </c>
      <c r="R18" s="34">
        <f>'分乡镇夏收（反馈）'!X19</f>
        <v>76</v>
      </c>
      <c r="S18" s="34">
        <f t="shared" si="11"/>
        <v>8776</v>
      </c>
      <c r="T18" s="34">
        <f t="shared" si="12"/>
        <v>3471</v>
      </c>
      <c r="U18" s="34">
        <f>'分乡镇秋收（反馈） '!Y18</f>
        <v>3029</v>
      </c>
      <c r="V18" s="34">
        <f>'分乡镇秋收（反馈） '!Z18</f>
        <v>1293</v>
      </c>
      <c r="W18" s="34">
        <f>'分乡镇秋收（反馈） '!AB18</f>
        <v>4060</v>
      </c>
      <c r="X18" s="34">
        <f>'分乡镇秋收（反馈） '!AC18</f>
        <v>1677</v>
      </c>
      <c r="Y18" s="34">
        <f>'分乡镇秋收（反馈） '!AE18</f>
        <v>1255</v>
      </c>
      <c r="Z18" s="34">
        <f>'分乡镇秋收（反馈） '!AF18</f>
        <v>442</v>
      </c>
      <c r="AA18" s="34">
        <f>'分乡镇秋收（反馈） '!AH18</f>
        <v>0</v>
      </c>
      <c r="AB18" s="34">
        <f>'分乡镇秋收（反馈） '!AI18</f>
        <v>0</v>
      </c>
      <c r="AC18" s="34">
        <f>'分乡镇秋收（反馈） '!AK18</f>
        <v>432</v>
      </c>
      <c r="AD18" s="34">
        <f>'分乡镇秋收（反馈） '!AL18</f>
        <v>59</v>
      </c>
      <c r="AE18" s="62">
        <v>10466</v>
      </c>
      <c r="AF18" s="62">
        <v>3762</v>
      </c>
      <c r="AG18" s="65">
        <v>359.449646474298</v>
      </c>
      <c r="AH18" s="1">
        <f t="shared" si="4"/>
        <v>28</v>
      </c>
      <c r="AI18" s="1">
        <f t="shared" si="5"/>
        <v>209</v>
      </c>
      <c r="AJ18" s="1">
        <f t="shared" si="6"/>
        <v>18.9570621210898</v>
      </c>
      <c r="AK18" s="66">
        <v>820</v>
      </c>
      <c r="AL18">
        <f t="shared" si="13"/>
        <v>2</v>
      </c>
    </row>
    <row r="19" spans="1:38">
      <c r="A19" s="48" t="s">
        <v>45</v>
      </c>
      <c r="B19" s="34">
        <f t="shared" si="2"/>
        <v>13981</v>
      </c>
      <c r="C19" s="40">
        <f>'大豆合计（夏收+秋收）'!AT19</f>
        <v>886</v>
      </c>
      <c r="D19" s="34">
        <f t="shared" si="3"/>
        <v>5013</v>
      </c>
      <c r="E19" s="57">
        <f t="shared" si="7"/>
        <v>615</v>
      </c>
      <c r="F19" s="57">
        <f t="shared" si="8"/>
        <v>158</v>
      </c>
      <c r="G19" s="57">
        <f>'分乡镇春收（反馈、上报)'!W19</f>
        <v>615</v>
      </c>
      <c r="H19" s="57">
        <f>'分乡镇春收（反馈、上报)'!X19</f>
        <v>158</v>
      </c>
      <c r="I19" s="57"/>
      <c r="J19" s="57"/>
      <c r="K19" s="61">
        <f t="shared" si="9"/>
        <v>1479</v>
      </c>
      <c r="L19" s="61">
        <f t="shared" si="10"/>
        <v>450</v>
      </c>
      <c r="M19" s="61">
        <f>'分乡镇夏收（反馈）'!Q20</f>
        <v>648</v>
      </c>
      <c r="N19" s="61">
        <f>'分乡镇夏收（反馈）'!R20</f>
        <v>236</v>
      </c>
      <c r="O19" s="34">
        <f>'分乡镇夏收（反馈）'!T20</f>
        <v>51</v>
      </c>
      <c r="P19" s="34">
        <f>'分乡镇夏收（反馈）'!U20</f>
        <v>28</v>
      </c>
      <c r="Q19" s="34">
        <f>'分乡镇夏收（反馈）'!W20</f>
        <v>780</v>
      </c>
      <c r="R19" s="34">
        <f>'分乡镇夏收（反馈）'!X20</f>
        <v>186</v>
      </c>
      <c r="S19" s="34">
        <f t="shared" si="11"/>
        <v>11887</v>
      </c>
      <c r="T19" s="34">
        <f t="shared" si="12"/>
        <v>4405</v>
      </c>
      <c r="U19" s="34">
        <f>'分乡镇秋收（反馈） '!Y19</f>
        <v>4663</v>
      </c>
      <c r="V19" s="34">
        <f>'分乡镇秋收（反馈） '!Z19</f>
        <v>1986</v>
      </c>
      <c r="W19" s="34">
        <f>'分乡镇秋收（反馈） '!AB19</f>
        <v>2775</v>
      </c>
      <c r="X19" s="34">
        <f>'分乡镇秋收（反馈） '!AC19</f>
        <v>1105</v>
      </c>
      <c r="Y19" s="34">
        <f>'分乡镇秋收（反馈） '!AE19</f>
        <v>3695</v>
      </c>
      <c r="Z19" s="34">
        <f>'分乡镇秋收（反馈） '!AF19</f>
        <v>1164</v>
      </c>
      <c r="AA19" s="34">
        <f>'分乡镇秋收（反馈） '!AH19</f>
        <v>97</v>
      </c>
      <c r="AB19" s="34">
        <f>'分乡镇秋收（反馈） '!AI19</f>
        <v>47</v>
      </c>
      <c r="AC19" s="34">
        <f>'分乡镇秋收（反馈） '!AK19</f>
        <v>657</v>
      </c>
      <c r="AD19" s="34">
        <f>'分乡镇秋收（反馈） '!AL19</f>
        <v>103</v>
      </c>
      <c r="AE19" s="62">
        <v>13966</v>
      </c>
      <c r="AF19" s="62">
        <v>4280</v>
      </c>
      <c r="AG19" s="65">
        <v>306.458542173851</v>
      </c>
      <c r="AH19" s="1">
        <f t="shared" si="4"/>
        <v>15</v>
      </c>
      <c r="AI19" s="1">
        <f t="shared" si="5"/>
        <v>733</v>
      </c>
      <c r="AJ19" s="1">
        <f t="shared" si="6"/>
        <v>52.0995008845854</v>
      </c>
      <c r="AK19" s="66">
        <v>885</v>
      </c>
      <c r="AL19">
        <f t="shared" si="13"/>
        <v>-1</v>
      </c>
    </row>
    <row r="20" spans="1:38">
      <c r="A20" s="48" t="s">
        <v>46</v>
      </c>
      <c r="B20" s="34">
        <f t="shared" si="2"/>
        <v>5434</v>
      </c>
      <c r="C20" s="40">
        <f>'大豆合计（夏收+秋收）'!AT20</f>
        <v>690</v>
      </c>
      <c r="D20" s="34">
        <f t="shared" si="3"/>
        <v>1978</v>
      </c>
      <c r="E20" s="57">
        <f t="shared" si="7"/>
        <v>216</v>
      </c>
      <c r="F20" s="57">
        <f t="shared" si="8"/>
        <v>64</v>
      </c>
      <c r="G20" s="57">
        <f>'分乡镇春收（反馈、上报)'!W20</f>
        <v>216</v>
      </c>
      <c r="H20" s="57">
        <f>'分乡镇春收（反馈、上报)'!X20</f>
        <v>64</v>
      </c>
      <c r="I20" s="57"/>
      <c r="J20" s="57"/>
      <c r="K20" s="61">
        <f t="shared" si="9"/>
        <v>205</v>
      </c>
      <c r="L20" s="61">
        <f t="shared" si="10"/>
        <v>47</v>
      </c>
      <c r="M20" s="61"/>
      <c r="N20" s="61"/>
      <c r="O20" s="34">
        <f>'分乡镇夏收（反馈）'!T21</f>
        <v>33</v>
      </c>
      <c r="P20" s="34">
        <f>'分乡镇夏收（反馈）'!U21</f>
        <v>17</v>
      </c>
      <c r="Q20" s="34">
        <f>'分乡镇夏收（反馈）'!W21</f>
        <v>172</v>
      </c>
      <c r="R20" s="34">
        <f>'分乡镇夏收（反馈）'!X21</f>
        <v>30</v>
      </c>
      <c r="S20" s="34">
        <f t="shared" si="11"/>
        <v>5013</v>
      </c>
      <c r="T20" s="34">
        <f t="shared" si="12"/>
        <v>1867</v>
      </c>
      <c r="U20" s="34">
        <f>'分乡镇秋收（反馈） '!Y20</f>
        <v>4030</v>
      </c>
      <c r="V20" s="34">
        <f>'分乡镇秋收（反馈） '!Z20</f>
        <v>1624</v>
      </c>
      <c r="W20" s="34">
        <f>'分乡镇秋收（反馈） '!AB20</f>
        <v>0</v>
      </c>
      <c r="X20" s="34">
        <f>'分乡镇秋收（反馈） '!AC20</f>
        <v>0</v>
      </c>
      <c r="Y20" s="34">
        <f>'分乡镇秋收（反馈） '!AE20</f>
        <v>465</v>
      </c>
      <c r="Z20" s="34">
        <f>'分乡镇秋收（反馈） '!AF20</f>
        <v>144</v>
      </c>
      <c r="AA20" s="34">
        <f>'分乡镇秋收（反馈） '!AH20</f>
        <v>0</v>
      </c>
      <c r="AB20" s="34">
        <f>'分乡镇秋收（反馈） '!AI20</f>
        <v>0</v>
      </c>
      <c r="AC20" s="34">
        <f>'分乡镇秋收（反馈） '!AK20</f>
        <v>518</v>
      </c>
      <c r="AD20" s="34">
        <f>'分乡镇秋收（反馈） '!AL20</f>
        <v>99</v>
      </c>
      <c r="AE20" s="62">
        <v>5434</v>
      </c>
      <c r="AF20" s="62">
        <v>1832</v>
      </c>
      <c r="AG20" s="65">
        <v>337.136547662863</v>
      </c>
      <c r="AH20" s="1">
        <f t="shared" si="4"/>
        <v>0</v>
      </c>
      <c r="AI20" s="1">
        <f t="shared" si="5"/>
        <v>146</v>
      </c>
      <c r="AJ20" s="1">
        <f t="shared" si="6"/>
        <v>26.8678689731326</v>
      </c>
      <c r="AK20" s="66">
        <v>690</v>
      </c>
      <c r="AL20">
        <f t="shared" si="13"/>
        <v>0</v>
      </c>
    </row>
    <row r="21" spans="1:38">
      <c r="A21" s="48" t="s">
        <v>47</v>
      </c>
      <c r="B21" s="34">
        <f t="shared" si="2"/>
        <v>7921</v>
      </c>
      <c r="C21" s="40">
        <f>'大豆合计（夏收+秋收）'!AT21</f>
        <v>364</v>
      </c>
      <c r="D21" s="34">
        <f t="shared" si="3"/>
        <v>3148</v>
      </c>
      <c r="E21" s="57">
        <f t="shared" si="7"/>
        <v>470</v>
      </c>
      <c r="F21" s="57">
        <f t="shared" si="8"/>
        <v>111</v>
      </c>
      <c r="G21" s="57">
        <f>'分乡镇春收（反馈、上报)'!W21</f>
        <v>470</v>
      </c>
      <c r="H21" s="57">
        <f>'分乡镇春收（反馈、上报)'!X21</f>
        <v>111</v>
      </c>
      <c r="I21" s="57"/>
      <c r="J21" s="57"/>
      <c r="K21" s="61">
        <f t="shared" si="9"/>
        <v>35</v>
      </c>
      <c r="L21" s="61">
        <f t="shared" si="10"/>
        <v>11</v>
      </c>
      <c r="M21" s="61"/>
      <c r="N21" s="61"/>
      <c r="O21" s="34">
        <f>'分乡镇夏收（反馈）'!T22</f>
        <v>10</v>
      </c>
      <c r="P21" s="34">
        <f>'分乡镇夏收（反馈）'!U22</f>
        <v>5</v>
      </c>
      <c r="Q21" s="34">
        <f>'分乡镇夏收（反馈）'!W22</f>
        <v>25</v>
      </c>
      <c r="R21" s="34">
        <f>'分乡镇夏收（反馈）'!X22</f>
        <v>6</v>
      </c>
      <c r="S21" s="34">
        <f t="shared" si="11"/>
        <v>7416</v>
      </c>
      <c r="T21" s="34">
        <f t="shared" si="12"/>
        <v>3026</v>
      </c>
      <c r="U21" s="34">
        <f>'分乡镇秋收（反馈） '!Y21</f>
        <v>6727</v>
      </c>
      <c r="V21" s="34">
        <f>'分乡镇秋收（反馈） '!Z21</f>
        <v>2839</v>
      </c>
      <c r="W21" s="34">
        <f>'分乡镇秋收（反馈） '!AB21</f>
        <v>0</v>
      </c>
      <c r="X21" s="34">
        <f>'分乡镇秋收（反馈） '!AC21</f>
        <v>0</v>
      </c>
      <c r="Y21" s="34">
        <f>'分乡镇秋收（反馈） '!AE21</f>
        <v>350</v>
      </c>
      <c r="Z21" s="34">
        <f>'分乡镇秋收（反馈） '!AF21</f>
        <v>109</v>
      </c>
      <c r="AA21" s="34">
        <f>'分乡镇秋收（反馈） '!AH21</f>
        <v>0</v>
      </c>
      <c r="AB21" s="34">
        <f>'分乡镇秋收（反馈） '!AI21</f>
        <v>0</v>
      </c>
      <c r="AC21" s="34">
        <f>'分乡镇秋收（反馈） '!AK21</f>
        <v>339</v>
      </c>
      <c r="AD21" s="34">
        <f>'分乡镇秋收（反馈） '!AL21</f>
        <v>78</v>
      </c>
      <c r="AE21" s="62">
        <v>7876</v>
      </c>
      <c r="AF21" s="62">
        <v>3116</v>
      </c>
      <c r="AG21" s="65">
        <v>395.632300660234</v>
      </c>
      <c r="AH21" s="1">
        <f t="shared" si="4"/>
        <v>45</v>
      </c>
      <c r="AI21" s="1">
        <f t="shared" si="5"/>
        <v>32</v>
      </c>
      <c r="AJ21" s="1">
        <f t="shared" si="6"/>
        <v>1.79226694486636</v>
      </c>
      <c r="AK21" s="66">
        <v>365</v>
      </c>
      <c r="AL21">
        <f t="shared" si="13"/>
        <v>1</v>
      </c>
    </row>
    <row r="22" spans="1:38">
      <c r="A22" s="48" t="s">
        <v>48</v>
      </c>
      <c r="B22" s="34">
        <f t="shared" si="2"/>
        <v>12790</v>
      </c>
      <c r="C22" s="40">
        <f>'大豆合计（夏收+秋收）'!AT22</f>
        <v>1219</v>
      </c>
      <c r="D22" s="34">
        <f t="shared" si="3"/>
        <v>5200</v>
      </c>
      <c r="E22" s="57">
        <f t="shared" si="7"/>
        <v>2205</v>
      </c>
      <c r="F22" s="57">
        <f t="shared" si="8"/>
        <v>776</v>
      </c>
      <c r="G22" s="57">
        <f>'分乡镇春收（反馈、上报)'!W22</f>
        <v>2205</v>
      </c>
      <c r="H22" s="57">
        <f>'分乡镇春收（反馈、上报)'!X22</f>
        <v>776</v>
      </c>
      <c r="I22" s="57"/>
      <c r="J22" s="57"/>
      <c r="K22" s="61">
        <f t="shared" si="9"/>
        <v>885</v>
      </c>
      <c r="L22" s="61">
        <f t="shared" si="10"/>
        <v>299</v>
      </c>
      <c r="M22" s="61">
        <f>'分乡镇夏收（反馈）'!Q23</f>
        <v>81</v>
      </c>
      <c r="N22" s="61">
        <f>'分乡镇夏收（反馈）'!R23</f>
        <v>28</v>
      </c>
      <c r="O22" s="34">
        <f>'分乡镇夏收（反馈）'!T23</f>
        <v>86</v>
      </c>
      <c r="P22" s="34">
        <f>'分乡镇夏收（反馈）'!U23</f>
        <v>52</v>
      </c>
      <c r="Q22" s="34">
        <f>'分乡镇夏收（反馈）'!W23</f>
        <v>718</v>
      </c>
      <c r="R22" s="34">
        <f>'分乡镇夏收（反馈）'!X23</f>
        <v>219</v>
      </c>
      <c r="S22" s="34">
        <f t="shared" si="11"/>
        <v>9700</v>
      </c>
      <c r="T22" s="34">
        <f t="shared" si="12"/>
        <v>4125</v>
      </c>
      <c r="U22" s="34">
        <f>'分乡镇秋收（反馈） '!Y22</f>
        <v>6256</v>
      </c>
      <c r="V22" s="34">
        <f>'分乡镇秋收（反馈） '!Z22</f>
        <v>2834</v>
      </c>
      <c r="W22" s="34">
        <f>'分乡镇秋收（反馈） '!AB22</f>
        <v>160</v>
      </c>
      <c r="X22" s="34">
        <f>'分乡镇秋收（反馈） '!AC22</f>
        <v>66</v>
      </c>
      <c r="Y22" s="34">
        <f>'分乡镇秋收（反馈） '!AE22</f>
        <v>2748</v>
      </c>
      <c r="Z22" s="34">
        <f>'分乡镇秋收（反馈） '!AF22</f>
        <v>1086</v>
      </c>
      <c r="AA22" s="34">
        <f>'分乡镇秋收（反馈） '!AH22</f>
        <v>35</v>
      </c>
      <c r="AB22" s="34">
        <f>'分乡镇秋收（反馈） '!AI22</f>
        <v>19</v>
      </c>
      <c r="AC22" s="34">
        <f>'分乡镇秋收（反馈） '!AK22</f>
        <v>501</v>
      </c>
      <c r="AD22" s="34">
        <f>'分乡镇秋收（反馈） '!AL22</f>
        <v>120</v>
      </c>
      <c r="AE22" s="62">
        <v>12825</v>
      </c>
      <c r="AF22" s="62">
        <v>5695</v>
      </c>
      <c r="AG22" s="65">
        <v>444.054580896686</v>
      </c>
      <c r="AH22" s="1">
        <f t="shared" si="4"/>
        <v>-35</v>
      </c>
      <c r="AI22" s="1">
        <f t="shared" si="5"/>
        <v>-495</v>
      </c>
      <c r="AJ22" s="1">
        <f t="shared" si="6"/>
        <v>-37.4869499349972</v>
      </c>
      <c r="AK22" s="66">
        <v>1220</v>
      </c>
      <c r="AL22">
        <f t="shared" si="13"/>
        <v>1</v>
      </c>
    </row>
    <row r="23" spans="1:38">
      <c r="A23" s="48" t="s">
        <v>49</v>
      </c>
      <c r="B23" s="34">
        <f t="shared" si="2"/>
        <v>16405</v>
      </c>
      <c r="C23" s="40">
        <f>'大豆合计（夏收+秋收）'!AT23</f>
        <v>785</v>
      </c>
      <c r="D23" s="34">
        <f t="shared" si="3"/>
        <v>5863</v>
      </c>
      <c r="E23" s="57">
        <f t="shared" si="7"/>
        <v>2795</v>
      </c>
      <c r="F23" s="57">
        <f t="shared" si="8"/>
        <v>675</v>
      </c>
      <c r="G23" s="57">
        <f>'分乡镇春收（反馈、上报)'!W23</f>
        <v>2795</v>
      </c>
      <c r="H23" s="57">
        <f>'分乡镇春收（反馈、上报)'!X23</f>
        <v>675</v>
      </c>
      <c r="I23" s="57"/>
      <c r="J23" s="57"/>
      <c r="K23" s="61">
        <f t="shared" si="9"/>
        <v>307</v>
      </c>
      <c r="L23" s="61">
        <f t="shared" si="10"/>
        <v>102</v>
      </c>
      <c r="M23" s="61"/>
      <c r="N23" s="61"/>
      <c r="O23" s="34">
        <f>'分乡镇夏收（反馈）'!T24</f>
        <v>102</v>
      </c>
      <c r="P23" s="34">
        <f>'分乡镇夏收（反馈）'!U24</f>
        <v>58</v>
      </c>
      <c r="Q23" s="34">
        <f>'分乡镇夏收（反馈）'!W24</f>
        <v>205</v>
      </c>
      <c r="R23" s="34">
        <f>'分乡镇夏收（反馈）'!X24</f>
        <v>44</v>
      </c>
      <c r="S23" s="34">
        <f t="shared" si="11"/>
        <v>13303</v>
      </c>
      <c r="T23" s="34">
        <f t="shared" si="12"/>
        <v>5086</v>
      </c>
      <c r="U23" s="34">
        <f>'分乡镇秋收（反馈） '!Y23</f>
        <v>9720</v>
      </c>
      <c r="V23" s="34">
        <f>'分乡镇秋收（反馈） '!Z23</f>
        <v>3956</v>
      </c>
      <c r="W23" s="34">
        <f>'分乡镇秋收（反馈） '!AB23</f>
        <v>0</v>
      </c>
      <c r="X23" s="34">
        <f>'分乡镇秋收（反馈） '!AC23</f>
        <v>0</v>
      </c>
      <c r="Y23" s="34">
        <f>'分乡镇秋收（反馈） '!AE23</f>
        <v>2905</v>
      </c>
      <c r="Z23" s="34">
        <f>'分乡镇秋收（反馈） '!AF23</f>
        <v>991</v>
      </c>
      <c r="AA23" s="34">
        <f>'分乡镇秋收（反馈） '!AH23</f>
        <v>98</v>
      </c>
      <c r="AB23" s="34">
        <f>'分乡镇秋收（反馈） '!AI23</f>
        <v>53</v>
      </c>
      <c r="AC23" s="34">
        <f>'分乡镇秋收（反馈） '!AK23</f>
        <v>580</v>
      </c>
      <c r="AD23" s="34">
        <f>'分乡镇秋收（反馈） '!AL23</f>
        <v>86</v>
      </c>
      <c r="AE23" s="62">
        <v>16429</v>
      </c>
      <c r="AF23" s="62">
        <v>5628</v>
      </c>
      <c r="AG23" s="65">
        <v>342.564976565829</v>
      </c>
      <c r="AH23" s="1">
        <f t="shared" si="4"/>
        <v>-24</v>
      </c>
      <c r="AI23" s="1">
        <f t="shared" si="5"/>
        <v>235</v>
      </c>
      <c r="AJ23" s="1">
        <f t="shared" si="6"/>
        <v>14.8260627514524</v>
      </c>
      <c r="AK23" s="66">
        <v>790</v>
      </c>
      <c r="AL23">
        <f t="shared" si="13"/>
        <v>5</v>
      </c>
    </row>
    <row r="24" s="28" customFormat="1" ht="19" customHeight="1" spans="2:33">
      <c r="B24" s="28">
        <f t="shared" ref="B24:N24" si="14">SUM(B8:B23)</f>
        <v>143300</v>
      </c>
      <c r="C24" s="28">
        <f t="shared" si="14"/>
        <v>9530</v>
      </c>
      <c r="D24" s="58">
        <f t="shared" si="14"/>
        <v>54200</v>
      </c>
      <c r="E24" s="58">
        <f t="shared" si="14"/>
        <v>13400</v>
      </c>
      <c r="F24" s="58">
        <f t="shared" si="14"/>
        <v>3500</v>
      </c>
      <c r="G24" s="58">
        <f t="shared" si="14"/>
        <v>10400</v>
      </c>
      <c r="H24" s="58">
        <f t="shared" si="14"/>
        <v>2950</v>
      </c>
      <c r="I24" s="58">
        <f t="shared" si="14"/>
        <v>3000</v>
      </c>
      <c r="J24" s="58">
        <f t="shared" si="14"/>
        <v>550</v>
      </c>
      <c r="K24" s="58">
        <f t="shared" si="14"/>
        <v>10000</v>
      </c>
      <c r="L24" s="58">
        <f t="shared" si="14"/>
        <v>3100</v>
      </c>
      <c r="M24" s="58">
        <f t="shared" si="14"/>
        <v>4000</v>
      </c>
      <c r="N24" s="58">
        <f t="shared" si="14"/>
        <v>1377</v>
      </c>
      <c r="O24" s="58">
        <f t="shared" ref="O24:AF24" si="15">SUM(O8:O23)</f>
        <v>1000</v>
      </c>
      <c r="P24" s="58">
        <f t="shared" si="15"/>
        <v>523</v>
      </c>
      <c r="Q24" s="58">
        <f t="shared" si="15"/>
        <v>5000</v>
      </c>
      <c r="R24" s="58">
        <f t="shared" si="15"/>
        <v>1200</v>
      </c>
      <c r="S24" s="58">
        <f t="shared" si="15"/>
        <v>119900</v>
      </c>
      <c r="T24" s="58">
        <f t="shared" si="15"/>
        <v>47600</v>
      </c>
      <c r="U24" s="58">
        <f t="shared" si="15"/>
        <v>72300</v>
      </c>
      <c r="V24" s="58">
        <f t="shared" si="15"/>
        <v>30800</v>
      </c>
      <c r="W24" s="58">
        <f t="shared" si="15"/>
        <v>19500</v>
      </c>
      <c r="X24" s="58">
        <f t="shared" si="15"/>
        <v>8100</v>
      </c>
      <c r="Y24" s="58">
        <f t="shared" si="15"/>
        <v>21100</v>
      </c>
      <c r="Z24" s="58">
        <f t="shared" si="15"/>
        <v>7200</v>
      </c>
      <c r="AA24" s="58">
        <f t="shared" si="15"/>
        <v>700</v>
      </c>
      <c r="AB24" s="58">
        <f t="shared" si="15"/>
        <v>360</v>
      </c>
      <c r="AC24" s="58">
        <f t="shared" si="15"/>
        <v>6300</v>
      </c>
      <c r="AD24" s="58">
        <f t="shared" si="15"/>
        <v>1140</v>
      </c>
      <c r="AE24" s="64"/>
      <c r="AF24" s="64"/>
      <c r="AG24" s="64"/>
    </row>
  </sheetData>
  <mergeCells count="22">
    <mergeCell ref="A1:AD1"/>
    <mergeCell ref="A2:AD2"/>
    <mergeCell ref="D3:AD3"/>
    <mergeCell ref="G4:J4"/>
    <mergeCell ref="M4:R4"/>
    <mergeCell ref="U4:AD4"/>
    <mergeCell ref="G5:H5"/>
    <mergeCell ref="I5:J5"/>
    <mergeCell ref="M5:N5"/>
    <mergeCell ref="O5:P5"/>
    <mergeCell ref="Q5:R5"/>
    <mergeCell ref="U5:V5"/>
    <mergeCell ref="W5:X5"/>
    <mergeCell ref="Y5:Z5"/>
    <mergeCell ref="AA5:AB5"/>
    <mergeCell ref="AC5:AD5"/>
    <mergeCell ref="A3:A6"/>
    <mergeCell ref="D4:D6"/>
    <mergeCell ref="B3:C5"/>
    <mergeCell ref="E4:F5"/>
    <mergeCell ref="K4:L5"/>
    <mergeCell ref="S4:T5"/>
  </mergeCells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workbookViewId="0">
      <selection activeCell="W16" sqref="W16"/>
    </sheetView>
  </sheetViews>
  <sheetFormatPr defaultColWidth="8.8" defaultRowHeight="15.6"/>
  <cols>
    <col min="1" max="1" width="4.5" customWidth="1"/>
    <col min="2" max="20" width="6.625" customWidth="1"/>
  </cols>
  <sheetData>
    <row r="1" ht="27" customHeight="1" spans="1:20">
      <c r="A1" s="50" t="s">
        <v>98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2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>
      <c r="A3" s="31" t="s">
        <v>90</v>
      </c>
      <c r="B3" s="31" t="s">
        <v>91</v>
      </c>
      <c r="C3" s="31"/>
      <c r="D3" s="31" t="s">
        <v>92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ht="12" customHeight="1" spans="1:20">
      <c r="A4" s="31"/>
      <c r="B4" s="31"/>
      <c r="C4" s="31"/>
      <c r="D4" s="32" t="s">
        <v>93</v>
      </c>
      <c r="E4" s="31" t="s">
        <v>29</v>
      </c>
      <c r="F4" s="31"/>
      <c r="G4" s="31" t="s">
        <v>30</v>
      </c>
      <c r="H4" s="31"/>
      <c r="I4" s="31" t="s">
        <v>94</v>
      </c>
      <c r="J4" s="31"/>
      <c r="K4" s="31"/>
      <c r="L4" s="31"/>
      <c r="M4" s="31" t="s">
        <v>31</v>
      </c>
      <c r="N4" s="31"/>
      <c r="O4" s="31" t="s">
        <v>94</v>
      </c>
      <c r="P4" s="31"/>
      <c r="Q4" s="31"/>
      <c r="R4" s="31"/>
      <c r="S4" s="31"/>
      <c r="T4" s="31"/>
    </row>
    <row r="5" ht="24" customHeight="1" spans="1:20">
      <c r="A5" s="31"/>
      <c r="B5" s="31"/>
      <c r="C5" s="31"/>
      <c r="D5" s="32"/>
      <c r="E5" s="31"/>
      <c r="F5" s="31"/>
      <c r="G5" s="31"/>
      <c r="H5" s="31"/>
      <c r="I5" s="31" t="s">
        <v>17</v>
      </c>
      <c r="J5" s="31"/>
      <c r="K5" s="31" t="s">
        <v>100</v>
      </c>
      <c r="L5" s="31"/>
      <c r="M5" s="31"/>
      <c r="N5" s="31"/>
      <c r="O5" s="31" t="s">
        <v>23</v>
      </c>
      <c r="P5" s="31"/>
      <c r="Q5" s="31" t="s">
        <v>24</v>
      </c>
      <c r="R5" s="31"/>
      <c r="S5" s="31" t="s">
        <v>101</v>
      </c>
      <c r="T5" s="31"/>
    </row>
    <row r="6" ht="32" customHeight="1" spans="1:20">
      <c r="A6" s="31"/>
      <c r="B6" s="31" t="s">
        <v>95</v>
      </c>
      <c r="C6" s="31" t="s">
        <v>96</v>
      </c>
      <c r="D6" s="32"/>
      <c r="E6" s="31" t="s">
        <v>8</v>
      </c>
      <c r="F6" s="31" t="s">
        <v>9</v>
      </c>
      <c r="G6" s="31" t="s">
        <v>8</v>
      </c>
      <c r="H6" s="31" t="s">
        <v>9</v>
      </c>
      <c r="I6" s="31" t="s">
        <v>8</v>
      </c>
      <c r="J6" s="31" t="s">
        <v>9</v>
      </c>
      <c r="K6" s="31" t="s">
        <v>8</v>
      </c>
      <c r="L6" s="31" t="s">
        <v>9</v>
      </c>
      <c r="M6" s="31" t="s">
        <v>8</v>
      </c>
      <c r="N6" s="31" t="s">
        <v>9</v>
      </c>
      <c r="O6" s="31" t="s">
        <v>8</v>
      </c>
      <c r="P6" s="31" t="s">
        <v>9</v>
      </c>
      <c r="Q6" s="31" t="s">
        <v>8</v>
      </c>
      <c r="R6" s="31" t="s">
        <v>9</v>
      </c>
      <c r="S6" s="31" t="s">
        <v>8</v>
      </c>
      <c r="T6" s="31" t="s">
        <v>9</v>
      </c>
    </row>
    <row r="7" s="1" customFormat="1" ht="21" customHeight="1" spans="1:20">
      <c r="A7" s="33" t="s">
        <v>33</v>
      </c>
      <c r="B7" s="34">
        <f>SUM(B8:B23)</f>
        <v>143300</v>
      </c>
      <c r="C7" s="34">
        <f>SUM(C8:C23)</f>
        <v>9530</v>
      </c>
      <c r="D7" s="34">
        <f>SUM(D8:D23)</f>
        <v>54200</v>
      </c>
      <c r="E7" s="34">
        <f>SUM(E8:E23)</f>
        <v>13400</v>
      </c>
      <c r="F7" s="34">
        <f t="shared" ref="F7:T7" si="0">SUM(F8:F23)</f>
        <v>3500</v>
      </c>
      <c r="G7" s="34">
        <f t="shared" si="0"/>
        <v>10000</v>
      </c>
      <c r="H7" s="34">
        <f t="shared" si="0"/>
        <v>3100</v>
      </c>
      <c r="I7" s="34">
        <f t="shared" si="0"/>
        <v>4000</v>
      </c>
      <c r="J7" s="34">
        <f t="shared" si="0"/>
        <v>1377</v>
      </c>
      <c r="K7" s="34">
        <f t="shared" si="0"/>
        <v>6000</v>
      </c>
      <c r="L7" s="34">
        <f t="shared" si="0"/>
        <v>1723</v>
      </c>
      <c r="M7" s="34">
        <f t="shared" si="0"/>
        <v>119900</v>
      </c>
      <c r="N7" s="34">
        <f t="shared" si="0"/>
        <v>47600</v>
      </c>
      <c r="O7" s="34">
        <f t="shared" si="0"/>
        <v>72300</v>
      </c>
      <c r="P7" s="34">
        <f t="shared" si="0"/>
        <v>30800</v>
      </c>
      <c r="Q7" s="34">
        <f t="shared" si="0"/>
        <v>19500</v>
      </c>
      <c r="R7" s="34">
        <f t="shared" si="0"/>
        <v>8100</v>
      </c>
      <c r="S7" s="34">
        <f t="shared" si="0"/>
        <v>28100</v>
      </c>
      <c r="T7" s="34">
        <f t="shared" si="0"/>
        <v>8700</v>
      </c>
    </row>
    <row r="8" ht="21" customHeight="1" spans="1:20">
      <c r="A8" s="36" t="s">
        <v>34</v>
      </c>
      <c r="B8" s="34">
        <f t="shared" ref="B7:B23" si="1">E8+G8+M8</f>
        <v>278</v>
      </c>
      <c r="C8" s="40">
        <f>'2022分品种详表（用）'!C8</f>
        <v>128</v>
      </c>
      <c r="D8" s="34">
        <f t="shared" ref="D7:D23" si="2">F8+H8+N8</f>
        <v>88</v>
      </c>
      <c r="E8" s="39">
        <f>'2022分品种详表（用）'!E8</f>
        <v>0</v>
      </c>
      <c r="F8" s="39">
        <f>'2022分品种详表（用）'!F8</f>
        <v>0</v>
      </c>
      <c r="G8" s="40">
        <f>'2022分品种详表（用）'!K8</f>
        <v>44</v>
      </c>
      <c r="H8" s="40">
        <f>'2022分品种详表（用）'!L8</f>
        <v>15</v>
      </c>
      <c r="I8" s="40">
        <f>'2022分品种详表（用）'!M8</f>
        <v>0</v>
      </c>
      <c r="J8" s="40">
        <f>'2022分品种详表（用）'!N8</f>
        <v>0</v>
      </c>
      <c r="K8" s="40">
        <f>'2022分品种详表（用）'!O8+'2022分品种详表（用）'!Q8</f>
        <v>44</v>
      </c>
      <c r="L8" s="40">
        <f>'2022分品种详表（用）'!P8+'2022分品种详表（用）'!R8</f>
        <v>15</v>
      </c>
      <c r="M8" s="34">
        <f t="shared" ref="M8:M23" si="3">O8+Q8+S8</f>
        <v>234</v>
      </c>
      <c r="N8" s="34">
        <f t="shared" ref="N8:N23" si="4">P8+R8+T8</f>
        <v>73</v>
      </c>
      <c r="O8" s="34">
        <f>'分乡镇秋收（反馈） '!Y8</f>
        <v>63</v>
      </c>
      <c r="P8" s="34">
        <f>'分乡镇秋收（反馈） '!Z8</f>
        <v>29</v>
      </c>
      <c r="Q8" s="34">
        <f>'分乡镇秋收（反馈） '!AB8</f>
        <v>0</v>
      </c>
      <c r="R8" s="34">
        <f>'分乡镇秋收（反馈） '!AC8</f>
        <v>0</v>
      </c>
      <c r="S8" s="34">
        <f>'2022分品种详表（用）'!Y8+'2022分品种详表（用）'!AA8+'2022分品种详表（用）'!AC8</f>
        <v>171</v>
      </c>
      <c r="T8" s="34">
        <f>'2022分品种详表（用）'!Z8+'2022分品种详表（用）'!AB8+'2022分品种详表（用）'!AD8</f>
        <v>44</v>
      </c>
    </row>
    <row r="9" ht="21" customHeight="1" spans="1:20">
      <c r="A9" s="36" t="s">
        <v>35</v>
      </c>
      <c r="B9" s="34">
        <f t="shared" si="1"/>
        <v>8115</v>
      </c>
      <c r="C9" s="40">
        <f>'2022分品种详表（用）'!C9</f>
        <v>641</v>
      </c>
      <c r="D9" s="34">
        <f t="shared" si="2"/>
        <v>3034</v>
      </c>
      <c r="E9" s="39">
        <f>'2022分品种详表（用）'!E9</f>
        <v>195</v>
      </c>
      <c r="F9" s="39">
        <f>'2022分品种详表（用）'!F9</f>
        <v>48</v>
      </c>
      <c r="G9" s="40">
        <f>'2022分品种详表（用）'!K9</f>
        <v>330</v>
      </c>
      <c r="H9" s="40">
        <f>'2022分品种详表（用）'!L9</f>
        <v>73</v>
      </c>
      <c r="I9" s="40">
        <f>'2022分品种详表（用）'!M9</f>
        <v>0</v>
      </c>
      <c r="J9" s="40">
        <f>'2022分品种详表（用）'!N9</f>
        <v>0</v>
      </c>
      <c r="K9" s="40">
        <f>'2022分品种详表（用）'!O9+'2022分品种详表（用）'!Q9</f>
        <v>330</v>
      </c>
      <c r="L9" s="40">
        <f>'2022分品种详表（用）'!P9+'2022分品种详表（用）'!R9</f>
        <v>73</v>
      </c>
      <c r="M9" s="34">
        <f t="shared" si="3"/>
        <v>7590</v>
      </c>
      <c r="N9" s="34">
        <f t="shared" si="4"/>
        <v>2913</v>
      </c>
      <c r="O9" s="34">
        <f>'分乡镇秋收（反馈） '!Y9</f>
        <v>5350</v>
      </c>
      <c r="P9" s="34">
        <f>'分乡镇秋收（反馈） '!Z9</f>
        <v>2252</v>
      </c>
      <c r="Q9" s="34">
        <f>'分乡镇秋收（反馈） '!AB9</f>
        <v>149</v>
      </c>
      <c r="R9" s="34">
        <f>'分乡镇秋收（反馈） '!AC9</f>
        <v>58</v>
      </c>
      <c r="S9" s="34">
        <f>'2022分品种详表（用）'!Y9+'2022分品种详表（用）'!AA9+'2022分品种详表（用）'!AC9</f>
        <v>2091</v>
      </c>
      <c r="T9" s="34">
        <f>'2022分品种详表（用）'!Z9+'2022分品种详表（用）'!AB9+'2022分品种详表（用）'!AD9</f>
        <v>603</v>
      </c>
    </row>
    <row r="10" ht="21" customHeight="1" spans="1:20">
      <c r="A10" s="36" t="s">
        <v>36</v>
      </c>
      <c r="B10" s="34">
        <f t="shared" si="1"/>
        <v>5101</v>
      </c>
      <c r="C10" s="40">
        <f>'2022分品种详表（用）'!C10</f>
        <v>259</v>
      </c>
      <c r="D10" s="34">
        <f t="shared" si="2"/>
        <v>1998</v>
      </c>
      <c r="E10" s="39">
        <f>'2022分品种详表（用）'!E10</f>
        <v>420</v>
      </c>
      <c r="F10" s="39">
        <f>'2022分品种详表（用）'!F10</f>
        <v>94</v>
      </c>
      <c r="G10" s="40">
        <f>'2022分品种详表（用）'!K10</f>
        <v>643</v>
      </c>
      <c r="H10" s="40">
        <f>'2022分品种详表（用）'!L10</f>
        <v>235</v>
      </c>
      <c r="I10" s="40">
        <f>'2022分品种详表（用）'!M10</f>
        <v>405</v>
      </c>
      <c r="J10" s="40">
        <f>'2022分品种详表（用）'!N10</f>
        <v>143</v>
      </c>
      <c r="K10" s="40">
        <f>'2022分品种详表（用）'!O10+'2022分品种详表（用）'!Q10</f>
        <v>238</v>
      </c>
      <c r="L10" s="40">
        <f>'2022分品种详表（用）'!P10+'2022分品种详表（用）'!R10</f>
        <v>92</v>
      </c>
      <c r="M10" s="34">
        <f t="shared" si="3"/>
        <v>4038</v>
      </c>
      <c r="N10" s="34">
        <f t="shared" si="4"/>
        <v>1669</v>
      </c>
      <c r="O10" s="34">
        <f>'分乡镇秋收（反馈） '!Y10</f>
        <v>1900</v>
      </c>
      <c r="P10" s="34">
        <f>'分乡镇秋收（反馈） '!Z10</f>
        <v>815</v>
      </c>
      <c r="Q10" s="34">
        <f>'分乡镇秋收（反馈） '!AB10</f>
        <v>1327</v>
      </c>
      <c r="R10" s="34">
        <f>'分乡镇秋收（反馈） '!AC10</f>
        <v>557</v>
      </c>
      <c r="S10" s="34">
        <f>'2022分品种详表（用）'!Y10+'2022分品种详表（用）'!AA10+'2022分品种详表（用）'!AC10</f>
        <v>811</v>
      </c>
      <c r="T10" s="34">
        <f>'2022分品种详表（用）'!Z10+'2022分品种详表（用）'!AB10+'2022分品种详表（用）'!AD10</f>
        <v>297</v>
      </c>
    </row>
    <row r="11" ht="21" customHeight="1" spans="1:20">
      <c r="A11" s="36" t="s">
        <v>37</v>
      </c>
      <c r="B11" s="34">
        <f t="shared" si="1"/>
        <v>10454</v>
      </c>
      <c r="C11" s="40">
        <f>'2022分品种详表（用）'!C11</f>
        <v>448</v>
      </c>
      <c r="D11" s="34">
        <f t="shared" si="2"/>
        <v>3758</v>
      </c>
      <c r="E11" s="39">
        <f>'2022分品种详表（用）'!E11</f>
        <v>1008</v>
      </c>
      <c r="F11" s="39">
        <f>'2022分品种详表（用）'!F11</f>
        <v>186</v>
      </c>
      <c r="G11" s="40">
        <f>'2022分品种详表（用）'!K11</f>
        <v>911</v>
      </c>
      <c r="H11" s="40">
        <f>'2022分品种详表（用）'!L11</f>
        <v>261</v>
      </c>
      <c r="I11" s="40">
        <f>'2022分品种详表（用）'!M11</f>
        <v>556</v>
      </c>
      <c r="J11" s="40">
        <f>'2022分品种详表（用）'!N11</f>
        <v>164</v>
      </c>
      <c r="K11" s="40">
        <f>'2022分品种详表（用）'!O11+'2022分品种详表（用）'!Q11</f>
        <v>355</v>
      </c>
      <c r="L11" s="40">
        <f>'2022分品种详表（用）'!P11+'2022分品种详表（用）'!R11</f>
        <v>97</v>
      </c>
      <c r="M11" s="34">
        <f t="shared" si="3"/>
        <v>8535</v>
      </c>
      <c r="N11" s="34">
        <f t="shared" si="4"/>
        <v>3311</v>
      </c>
      <c r="O11" s="34">
        <f>'分乡镇秋收（反馈） '!Y11</f>
        <v>4390</v>
      </c>
      <c r="P11" s="34">
        <f>'分乡镇秋收（反馈） '!Z11</f>
        <v>1870</v>
      </c>
      <c r="Q11" s="34">
        <f>'分乡镇秋收（反馈） '!AB11</f>
        <v>2674</v>
      </c>
      <c r="R11" s="34">
        <f>'分乡镇秋收（反馈） '!AC11</f>
        <v>1104</v>
      </c>
      <c r="S11" s="34">
        <f>'2022分品种详表（用）'!Y11+'2022分品种详表（用）'!AA11+'2022分品种详表（用）'!AC11</f>
        <v>1471</v>
      </c>
      <c r="T11" s="34">
        <f>'2022分品种详表（用）'!Z11+'2022分品种详表（用）'!AB11+'2022分品种详表（用）'!AD11</f>
        <v>337</v>
      </c>
    </row>
    <row r="12" ht="21" customHeight="1" spans="1:20">
      <c r="A12" s="36" t="s">
        <v>38</v>
      </c>
      <c r="B12" s="34">
        <f t="shared" si="1"/>
        <v>10239</v>
      </c>
      <c r="C12" s="40">
        <f>'2022分品种详表（用）'!C12</f>
        <v>1035</v>
      </c>
      <c r="D12" s="34">
        <f t="shared" si="2"/>
        <v>3837</v>
      </c>
      <c r="E12" s="39">
        <f>'2022分品种详表（用）'!E12</f>
        <v>226</v>
      </c>
      <c r="F12" s="39">
        <f>'2022分品种详表（用）'!F12</f>
        <v>70</v>
      </c>
      <c r="G12" s="40">
        <f>'2022分品种详表（用）'!K12</f>
        <v>299</v>
      </c>
      <c r="H12" s="40">
        <f>'2022分品种详表（用）'!L12</f>
        <v>67</v>
      </c>
      <c r="I12" s="40">
        <f>'2022分品种详表（用）'!M12</f>
        <v>0</v>
      </c>
      <c r="J12" s="40">
        <f>'2022分品种详表（用）'!N12</f>
        <v>0</v>
      </c>
      <c r="K12" s="40">
        <f>'2022分品种详表（用）'!O12+'2022分品种详表（用）'!Q12</f>
        <v>299</v>
      </c>
      <c r="L12" s="40">
        <f>'2022分品种详表（用）'!P12+'2022分品种详表（用）'!R12</f>
        <v>67</v>
      </c>
      <c r="M12" s="34">
        <f t="shared" si="3"/>
        <v>9714</v>
      </c>
      <c r="N12" s="34">
        <f t="shared" si="4"/>
        <v>3700</v>
      </c>
      <c r="O12" s="34">
        <f>'分乡镇秋收（反馈） '!Y12</f>
        <v>8110</v>
      </c>
      <c r="P12" s="34">
        <f>'分乡镇秋收（反馈） '!Z12</f>
        <v>3309</v>
      </c>
      <c r="Q12" s="34">
        <f>'分乡镇秋收（反馈） '!AB12</f>
        <v>0</v>
      </c>
      <c r="R12" s="34">
        <f>'分乡镇秋收（反馈） '!AC12</f>
        <v>0</v>
      </c>
      <c r="S12" s="34">
        <f>'2022分品种详表（用）'!Y12+'2022分品种详表（用）'!AA12+'2022分品种详表（用）'!AC12</f>
        <v>1604</v>
      </c>
      <c r="T12" s="34">
        <f>'2022分品种详表（用）'!Z12+'2022分品种详表（用）'!AB12+'2022分品种详表（用）'!AD12</f>
        <v>391</v>
      </c>
    </row>
    <row r="13" ht="21" customHeight="1" spans="1:20">
      <c r="A13" s="36" t="s">
        <v>39</v>
      </c>
      <c r="B13" s="34">
        <f t="shared" si="1"/>
        <v>5372</v>
      </c>
      <c r="C13" s="40">
        <f>'2022分品种详表（用）'!C13</f>
        <v>169</v>
      </c>
      <c r="D13" s="34">
        <f t="shared" si="2"/>
        <v>2221</v>
      </c>
      <c r="E13" s="39">
        <f>'2022分品种详表（用）'!E13</f>
        <v>315</v>
      </c>
      <c r="F13" s="39">
        <f>'2022分品种详表（用）'!F13</f>
        <v>68</v>
      </c>
      <c r="G13" s="40">
        <f>'2022分品种详表（用）'!K13</f>
        <v>579</v>
      </c>
      <c r="H13" s="40">
        <f>'2022分品种详表（用）'!L13</f>
        <v>180</v>
      </c>
      <c r="I13" s="40">
        <f>'2022分品种详表（用）'!M13</f>
        <v>433</v>
      </c>
      <c r="J13" s="40">
        <f>'2022分品种详表（用）'!N13</f>
        <v>127</v>
      </c>
      <c r="K13" s="40">
        <f>'2022分品种详表（用）'!O13+'2022分品种详表（用）'!Q13</f>
        <v>146</v>
      </c>
      <c r="L13" s="40">
        <f>'2022分品种详表（用）'!P13+'2022分品种详表（用）'!R13</f>
        <v>53</v>
      </c>
      <c r="M13" s="34">
        <f t="shared" si="3"/>
        <v>4478</v>
      </c>
      <c r="N13" s="34">
        <f t="shared" si="4"/>
        <v>1973</v>
      </c>
      <c r="O13" s="34">
        <f>'分乡镇秋收（反馈） '!Y13</f>
        <v>2614</v>
      </c>
      <c r="P13" s="34">
        <f>'分乡镇秋收（反馈） '!Z13</f>
        <v>1201</v>
      </c>
      <c r="Q13" s="34">
        <f>'分乡镇秋收（反馈） '!AB13</f>
        <v>1530</v>
      </c>
      <c r="R13" s="34">
        <f>'分乡镇秋收（反馈） '!AC13</f>
        <v>657</v>
      </c>
      <c r="S13" s="34">
        <f>'2022分品种详表（用）'!Y13+'2022分品种详表（用）'!AA13+'2022分品种详表（用）'!AC13</f>
        <v>334</v>
      </c>
      <c r="T13" s="34">
        <f>'2022分品种详表（用）'!Z13+'2022分品种详表（用）'!AB13+'2022分品种详表（用）'!AD13</f>
        <v>115</v>
      </c>
    </row>
    <row r="14" ht="21" customHeight="1" spans="1:20">
      <c r="A14" s="36" t="s">
        <v>40</v>
      </c>
      <c r="B14" s="34">
        <f t="shared" si="1"/>
        <v>8378</v>
      </c>
      <c r="C14" s="40">
        <f>'2022分品种详表（用）'!C14</f>
        <v>717</v>
      </c>
      <c r="D14" s="34">
        <f t="shared" si="2"/>
        <v>3236</v>
      </c>
      <c r="E14" s="39">
        <f>'2022分品种详表（用）'!E14</f>
        <v>400</v>
      </c>
      <c r="F14" s="39">
        <f>'2022分品种详表（用）'!F14</f>
        <v>105</v>
      </c>
      <c r="G14" s="40">
        <f>'2022分品种详表（用）'!K14</f>
        <v>796</v>
      </c>
      <c r="H14" s="40">
        <f>'2022分品种详表（用）'!L14</f>
        <v>218</v>
      </c>
      <c r="I14" s="40">
        <f>'2022分品种详表（用）'!M14</f>
        <v>293</v>
      </c>
      <c r="J14" s="40">
        <f>'2022分品种详表（用）'!N14</f>
        <v>111</v>
      </c>
      <c r="K14" s="40">
        <f>'2022分品种详表（用）'!O14+'2022分品种详表（用）'!Q14</f>
        <v>503</v>
      </c>
      <c r="L14" s="40">
        <f>'2022分品种详表（用）'!P14+'2022分品种详表（用）'!R14</f>
        <v>107</v>
      </c>
      <c r="M14" s="34">
        <f t="shared" si="3"/>
        <v>7182</v>
      </c>
      <c r="N14" s="34">
        <f t="shared" si="4"/>
        <v>2913</v>
      </c>
      <c r="O14" s="34">
        <f>'分乡镇秋收（反馈） '!Y14</f>
        <v>3662</v>
      </c>
      <c r="P14" s="34">
        <f>'分乡镇秋收（反馈） '!Z14</f>
        <v>1666</v>
      </c>
      <c r="Q14" s="34">
        <f>'分乡镇秋收（反馈） '!AB14</f>
        <v>1692</v>
      </c>
      <c r="R14" s="34">
        <f>'分乡镇秋收（反馈） '!AC14</f>
        <v>707</v>
      </c>
      <c r="S14" s="34">
        <f>'2022分品种详表（用）'!Y14+'2022分品种详表（用）'!AA14+'2022分品种详表（用）'!AC14</f>
        <v>1828</v>
      </c>
      <c r="T14" s="34">
        <f>'2022分品种详表（用）'!Z14+'2022分品种详表（用）'!AB14+'2022分品种详表（用）'!AD14</f>
        <v>540</v>
      </c>
    </row>
    <row r="15" ht="21" customHeight="1" spans="1:20">
      <c r="A15" s="36" t="s">
        <v>41</v>
      </c>
      <c r="B15" s="34">
        <f t="shared" si="1"/>
        <v>11586</v>
      </c>
      <c r="C15" s="40">
        <f>'2022分品种详表（用）'!C15</f>
        <v>649</v>
      </c>
      <c r="D15" s="34">
        <f t="shared" si="2"/>
        <v>4482</v>
      </c>
      <c r="E15" s="39">
        <f>'2022分品种详表（用）'!E15</f>
        <v>1850</v>
      </c>
      <c r="F15" s="39">
        <f>'2022分品种详表（用）'!F15</f>
        <v>482</v>
      </c>
      <c r="G15" s="40">
        <f>'2022分品种详表（用）'!K15</f>
        <v>675</v>
      </c>
      <c r="H15" s="40">
        <f>'2022分品种详表（用）'!L15</f>
        <v>264</v>
      </c>
      <c r="I15" s="40">
        <f>'2022分品种详表（用）'!M15</f>
        <v>0</v>
      </c>
      <c r="J15" s="40">
        <f>'2022分品种详表（用）'!N15</f>
        <v>0</v>
      </c>
      <c r="K15" s="40">
        <f>'2022分品种详表（用）'!O15+'2022分品种详表（用）'!Q15</f>
        <v>675</v>
      </c>
      <c r="L15" s="40">
        <f>'2022分品种详表（用）'!P15+'2022分品种详表（用）'!R15</f>
        <v>264</v>
      </c>
      <c r="M15" s="34">
        <f t="shared" si="3"/>
        <v>9061</v>
      </c>
      <c r="N15" s="34">
        <f t="shared" si="4"/>
        <v>3736</v>
      </c>
      <c r="O15" s="34">
        <f>'分乡镇秋收（反馈） '!Y15</f>
        <v>6247</v>
      </c>
      <c r="P15" s="34">
        <f>'分乡镇秋收（反馈） '!Z15</f>
        <v>2668</v>
      </c>
      <c r="Q15" s="34">
        <f>'分乡镇秋收（反馈） '!AB15</f>
        <v>0</v>
      </c>
      <c r="R15" s="34">
        <f>'分乡镇秋收（反馈） '!AC15</f>
        <v>0</v>
      </c>
      <c r="S15" s="34">
        <f>'2022分品种详表（用）'!Y15+'2022分品种详表（用）'!AA15+'2022分品种详表（用）'!AC15</f>
        <v>2814</v>
      </c>
      <c r="T15" s="34">
        <f>'2022分品种详表（用）'!Z15+'2022分品种详表（用）'!AB15+'2022分品种详表（用）'!AD15</f>
        <v>1068</v>
      </c>
    </row>
    <row r="16" ht="21" customHeight="1" spans="1:20">
      <c r="A16" s="36" t="s">
        <v>42</v>
      </c>
      <c r="B16" s="34">
        <f t="shared" si="1"/>
        <v>12473</v>
      </c>
      <c r="C16" s="40">
        <f>'2022分品种详表（用）'!C16</f>
        <v>607</v>
      </c>
      <c r="D16" s="34">
        <f t="shared" si="2"/>
        <v>4759</v>
      </c>
      <c r="E16" s="39">
        <f>'2022分品种详表（用）'!E16</f>
        <v>1210</v>
      </c>
      <c r="F16" s="39">
        <f>'2022分品种详表（用）'!F16</f>
        <v>294</v>
      </c>
      <c r="G16" s="40">
        <f>'2022分品种详表（用）'!K16</f>
        <v>1177</v>
      </c>
      <c r="H16" s="40">
        <f>'2022分品种详表（用）'!L16</f>
        <v>376</v>
      </c>
      <c r="I16" s="40">
        <f>'2022分品种详表（用）'!M16</f>
        <v>637</v>
      </c>
      <c r="J16" s="40">
        <f>'2022分品种详表（用）'!N16</f>
        <v>231</v>
      </c>
      <c r="K16" s="40">
        <f>'2022分品种详表（用）'!O16+'2022分品种详表（用）'!Q16</f>
        <v>540</v>
      </c>
      <c r="L16" s="40">
        <f>'2022分品种详表（用）'!P16+'2022分品种详表（用）'!R16</f>
        <v>145</v>
      </c>
      <c r="M16" s="34">
        <f t="shared" si="3"/>
        <v>10086</v>
      </c>
      <c r="N16" s="34">
        <f t="shared" si="4"/>
        <v>4089</v>
      </c>
      <c r="O16" s="34">
        <f>'分乡镇秋收（反馈） '!Y16</f>
        <v>3666</v>
      </c>
      <c r="P16" s="34">
        <f>'分乡镇秋收（反馈） '!Z16</f>
        <v>1606</v>
      </c>
      <c r="Q16" s="34">
        <f>'分乡镇秋收（反馈） '!AB16</f>
        <v>4415</v>
      </c>
      <c r="R16" s="34">
        <f>'分乡镇秋收（反馈） '!AC16</f>
        <v>1868</v>
      </c>
      <c r="S16" s="34">
        <f>'2022分品种详表（用）'!Y16+'2022分品种详表（用）'!AA16+'2022分品种详表（用）'!AC16</f>
        <v>2005</v>
      </c>
      <c r="T16" s="34">
        <f>'2022分品种详表（用）'!Z16+'2022分品种详表（用）'!AB16+'2022分品种详表（用）'!AD16</f>
        <v>615</v>
      </c>
    </row>
    <row r="17" ht="21" customHeight="1" spans="1:20">
      <c r="A17" s="36" t="s">
        <v>43</v>
      </c>
      <c r="B17" s="34">
        <f t="shared" si="1"/>
        <v>4279</v>
      </c>
      <c r="C17" s="40">
        <f>'2022分品种详表（用）'!C17</f>
        <v>115</v>
      </c>
      <c r="D17" s="34">
        <f t="shared" si="2"/>
        <v>1614</v>
      </c>
      <c r="E17" s="39">
        <f>'2022分品种详表（用）'!E17</f>
        <v>995</v>
      </c>
      <c r="F17" s="39">
        <f>'2022分品种详表（用）'!F17</f>
        <v>253</v>
      </c>
      <c r="G17" s="40">
        <f>'2022分品种详表（用）'!K17</f>
        <v>397</v>
      </c>
      <c r="H17" s="40">
        <f>'2022分品种详表（用）'!L17</f>
        <v>118</v>
      </c>
      <c r="I17" s="40">
        <f>'2022分品种详表（用）'!M17</f>
        <v>249</v>
      </c>
      <c r="J17" s="40">
        <f>'2022分品种详表（用）'!N17</f>
        <v>85</v>
      </c>
      <c r="K17" s="40">
        <f>'2022分品种详表（用）'!O17+'2022分品种详表（用）'!Q17</f>
        <v>148</v>
      </c>
      <c r="L17" s="40">
        <f>'2022分品种详表（用）'!P17+'2022分品种详表（用）'!R17</f>
        <v>33</v>
      </c>
      <c r="M17" s="34">
        <f t="shared" si="3"/>
        <v>2887</v>
      </c>
      <c r="N17" s="34">
        <f t="shared" si="4"/>
        <v>1243</v>
      </c>
      <c r="O17" s="34">
        <f>'分乡镇秋收（反馈） '!Y17</f>
        <v>1873</v>
      </c>
      <c r="P17" s="34">
        <f>'分乡镇秋收（反馈） '!Z17</f>
        <v>852</v>
      </c>
      <c r="Q17" s="34">
        <f>'分乡镇秋收（反馈） '!AB17</f>
        <v>718</v>
      </c>
      <c r="R17" s="34">
        <f>'分乡镇秋收（反馈） '!AC17</f>
        <v>301</v>
      </c>
      <c r="S17" s="34">
        <f>'2022分品种详表（用）'!Y17+'2022分品种详表（用）'!AA17+'2022分品种详表（用）'!AC17</f>
        <v>296</v>
      </c>
      <c r="T17" s="34">
        <f>'2022分品种详表（用）'!Z17+'2022分品种详表（用）'!AB17+'2022分品种详表（用）'!AD17</f>
        <v>90</v>
      </c>
    </row>
    <row r="18" ht="21" customHeight="1" spans="1:20">
      <c r="A18" s="36" t="s">
        <v>44</v>
      </c>
      <c r="B18" s="34">
        <f t="shared" si="1"/>
        <v>10494</v>
      </c>
      <c r="C18" s="40">
        <f>'2022分品种详表（用）'!C18</f>
        <v>818</v>
      </c>
      <c r="D18" s="34">
        <f t="shared" si="2"/>
        <v>3971</v>
      </c>
      <c r="E18" s="39">
        <f>'2022分品种详表（用）'!E18</f>
        <v>480</v>
      </c>
      <c r="F18" s="39">
        <f>'2022分品种详表（用）'!F18</f>
        <v>116</v>
      </c>
      <c r="G18" s="40">
        <f>'2022分品种详表（用）'!K18</f>
        <v>1238</v>
      </c>
      <c r="H18" s="40">
        <f>'2022分品种详表（用）'!L18</f>
        <v>384</v>
      </c>
      <c r="I18" s="40">
        <f>'2022分品种详表（用）'!M18</f>
        <v>698</v>
      </c>
      <c r="J18" s="40">
        <f>'2022分品种详表（用）'!N18</f>
        <v>252</v>
      </c>
      <c r="K18" s="40">
        <f>'2022分品种详表（用）'!O18+'2022分品种详表（用）'!Q18</f>
        <v>540</v>
      </c>
      <c r="L18" s="40">
        <f>'2022分品种详表（用）'!P18+'2022分品种详表（用）'!R18</f>
        <v>132</v>
      </c>
      <c r="M18" s="34">
        <f t="shared" si="3"/>
        <v>8776</v>
      </c>
      <c r="N18" s="34">
        <f t="shared" si="4"/>
        <v>3471</v>
      </c>
      <c r="O18" s="34">
        <f>'分乡镇秋收（反馈） '!Y18</f>
        <v>3029</v>
      </c>
      <c r="P18" s="34">
        <f>'分乡镇秋收（反馈） '!Z18</f>
        <v>1293</v>
      </c>
      <c r="Q18" s="34">
        <f>'分乡镇秋收（反馈） '!AB18</f>
        <v>4060</v>
      </c>
      <c r="R18" s="34">
        <f>'分乡镇秋收（反馈） '!AC18</f>
        <v>1677</v>
      </c>
      <c r="S18" s="34">
        <f>'2022分品种详表（用）'!Y18+'2022分品种详表（用）'!AA18+'2022分品种详表（用）'!AC18</f>
        <v>1687</v>
      </c>
      <c r="T18" s="34">
        <f>'2022分品种详表（用）'!Z18+'2022分品种详表（用）'!AB18+'2022分品种详表（用）'!AD18</f>
        <v>501</v>
      </c>
    </row>
    <row r="19" ht="21" customHeight="1" spans="1:20">
      <c r="A19" s="36" t="s">
        <v>45</v>
      </c>
      <c r="B19" s="34">
        <f t="shared" si="1"/>
        <v>13981</v>
      </c>
      <c r="C19" s="40">
        <f>'2022分品种详表（用）'!C19</f>
        <v>886</v>
      </c>
      <c r="D19" s="34">
        <f t="shared" si="2"/>
        <v>5013</v>
      </c>
      <c r="E19" s="39">
        <f>'2022分品种详表（用）'!E19</f>
        <v>615</v>
      </c>
      <c r="F19" s="39">
        <f>'2022分品种详表（用）'!F19</f>
        <v>158</v>
      </c>
      <c r="G19" s="40">
        <f>'2022分品种详表（用）'!K19</f>
        <v>1479</v>
      </c>
      <c r="H19" s="40">
        <f>'2022分品种详表（用）'!L19</f>
        <v>450</v>
      </c>
      <c r="I19" s="40">
        <f>'2022分品种详表（用）'!M19</f>
        <v>648</v>
      </c>
      <c r="J19" s="40">
        <f>'2022分品种详表（用）'!N19</f>
        <v>236</v>
      </c>
      <c r="K19" s="40">
        <f>'2022分品种详表（用）'!O19+'2022分品种详表（用）'!Q19</f>
        <v>831</v>
      </c>
      <c r="L19" s="40">
        <f>'2022分品种详表（用）'!P19+'2022分品种详表（用）'!R19</f>
        <v>214</v>
      </c>
      <c r="M19" s="34">
        <f t="shared" si="3"/>
        <v>11887</v>
      </c>
      <c r="N19" s="34">
        <f t="shared" si="4"/>
        <v>4405</v>
      </c>
      <c r="O19" s="34">
        <f>'分乡镇秋收（反馈） '!Y19</f>
        <v>4663</v>
      </c>
      <c r="P19" s="34">
        <f>'分乡镇秋收（反馈） '!Z19</f>
        <v>1986</v>
      </c>
      <c r="Q19" s="34">
        <f>'分乡镇秋收（反馈） '!AB19</f>
        <v>2775</v>
      </c>
      <c r="R19" s="34">
        <f>'分乡镇秋收（反馈） '!AC19</f>
        <v>1105</v>
      </c>
      <c r="S19" s="34">
        <f>'2022分品种详表（用）'!Y19+'2022分品种详表（用）'!AA19+'2022分品种详表（用）'!AC19</f>
        <v>4449</v>
      </c>
      <c r="T19" s="34">
        <f>'2022分品种详表（用）'!Z19+'2022分品种详表（用）'!AB19+'2022分品种详表（用）'!AD19</f>
        <v>1314</v>
      </c>
    </row>
    <row r="20" ht="21" customHeight="1" spans="1:20">
      <c r="A20" s="36" t="s">
        <v>46</v>
      </c>
      <c r="B20" s="34">
        <f t="shared" si="1"/>
        <v>5434</v>
      </c>
      <c r="C20" s="40">
        <f>'2022分品种详表（用）'!C20</f>
        <v>690</v>
      </c>
      <c r="D20" s="34">
        <f t="shared" si="2"/>
        <v>1978</v>
      </c>
      <c r="E20" s="39">
        <f>'2022分品种详表（用）'!E20</f>
        <v>216</v>
      </c>
      <c r="F20" s="39">
        <f>'2022分品种详表（用）'!F20</f>
        <v>64</v>
      </c>
      <c r="G20" s="40">
        <f>'2022分品种详表（用）'!K20</f>
        <v>205</v>
      </c>
      <c r="H20" s="40">
        <f>'2022分品种详表（用）'!L20</f>
        <v>47</v>
      </c>
      <c r="I20" s="40">
        <f>'2022分品种详表（用）'!M20</f>
        <v>0</v>
      </c>
      <c r="J20" s="40">
        <f>'2022分品种详表（用）'!N20</f>
        <v>0</v>
      </c>
      <c r="K20" s="40">
        <f>'2022分品种详表（用）'!O20+'2022分品种详表（用）'!Q20</f>
        <v>205</v>
      </c>
      <c r="L20" s="40">
        <f>'2022分品种详表（用）'!P20+'2022分品种详表（用）'!R20</f>
        <v>47</v>
      </c>
      <c r="M20" s="34">
        <f t="shared" si="3"/>
        <v>5013</v>
      </c>
      <c r="N20" s="34">
        <f t="shared" si="4"/>
        <v>1867</v>
      </c>
      <c r="O20" s="34">
        <f>'分乡镇秋收（反馈） '!Y20</f>
        <v>4030</v>
      </c>
      <c r="P20" s="34">
        <f>'分乡镇秋收（反馈） '!Z20</f>
        <v>1624</v>
      </c>
      <c r="Q20" s="34">
        <f>'分乡镇秋收（反馈） '!AB20</f>
        <v>0</v>
      </c>
      <c r="R20" s="34">
        <f>'分乡镇秋收（反馈） '!AC20</f>
        <v>0</v>
      </c>
      <c r="S20" s="34">
        <f>'2022分品种详表（用）'!Y20+'2022分品种详表（用）'!AA20+'2022分品种详表（用）'!AC20</f>
        <v>983</v>
      </c>
      <c r="T20" s="34">
        <f>'2022分品种详表（用）'!Z20+'2022分品种详表（用）'!AB20+'2022分品种详表（用）'!AD20</f>
        <v>243</v>
      </c>
    </row>
    <row r="21" ht="21" customHeight="1" spans="1:20">
      <c r="A21" s="36" t="s">
        <v>47</v>
      </c>
      <c r="B21" s="34">
        <f t="shared" si="1"/>
        <v>7921</v>
      </c>
      <c r="C21" s="40">
        <f>'2022分品种详表（用）'!C21</f>
        <v>364</v>
      </c>
      <c r="D21" s="34">
        <f t="shared" si="2"/>
        <v>3148</v>
      </c>
      <c r="E21" s="39">
        <f>'2022分品种详表（用）'!E21</f>
        <v>470</v>
      </c>
      <c r="F21" s="39">
        <f>'2022分品种详表（用）'!F21</f>
        <v>111</v>
      </c>
      <c r="G21" s="40">
        <f>'2022分品种详表（用）'!K21</f>
        <v>35</v>
      </c>
      <c r="H21" s="40">
        <f>'2022分品种详表（用）'!L21</f>
        <v>11</v>
      </c>
      <c r="I21" s="40">
        <f>'2022分品种详表（用）'!M21</f>
        <v>0</v>
      </c>
      <c r="J21" s="40">
        <f>'2022分品种详表（用）'!N21</f>
        <v>0</v>
      </c>
      <c r="K21" s="40">
        <f>'2022分品种详表（用）'!O21+'2022分品种详表（用）'!Q21</f>
        <v>35</v>
      </c>
      <c r="L21" s="40">
        <f>'2022分品种详表（用）'!P21+'2022分品种详表（用）'!R21</f>
        <v>11</v>
      </c>
      <c r="M21" s="34">
        <f t="shared" si="3"/>
        <v>7416</v>
      </c>
      <c r="N21" s="34">
        <f t="shared" si="4"/>
        <v>3026</v>
      </c>
      <c r="O21" s="34">
        <f>'分乡镇秋收（反馈） '!Y21</f>
        <v>6727</v>
      </c>
      <c r="P21" s="34">
        <f>'分乡镇秋收（反馈） '!Z21</f>
        <v>2839</v>
      </c>
      <c r="Q21" s="34">
        <f>'分乡镇秋收（反馈） '!AB21</f>
        <v>0</v>
      </c>
      <c r="R21" s="34">
        <f>'分乡镇秋收（反馈） '!AC21</f>
        <v>0</v>
      </c>
      <c r="S21" s="34">
        <f>'2022分品种详表（用）'!Y21+'2022分品种详表（用）'!AA21+'2022分品种详表（用）'!AC21</f>
        <v>689</v>
      </c>
      <c r="T21" s="34">
        <f>'2022分品种详表（用）'!Z21+'2022分品种详表（用）'!AB21+'2022分品种详表（用）'!AD21</f>
        <v>187</v>
      </c>
    </row>
    <row r="22" ht="21" customHeight="1" spans="1:20">
      <c r="A22" s="36" t="s">
        <v>48</v>
      </c>
      <c r="B22" s="34">
        <f t="shared" si="1"/>
        <v>12790</v>
      </c>
      <c r="C22" s="40">
        <f>'2022分品种详表（用）'!C22</f>
        <v>1219</v>
      </c>
      <c r="D22" s="34">
        <f t="shared" si="2"/>
        <v>5200</v>
      </c>
      <c r="E22" s="39">
        <f>'2022分品种详表（用）'!E22</f>
        <v>2205</v>
      </c>
      <c r="F22" s="39">
        <f>'2022分品种详表（用）'!F22</f>
        <v>776</v>
      </c>
      <c r="G22" s="40">
        <f>'2022分品种详表（用）'!K22</f>
        <v>885</v>
      </c>
      <c r="H22" s="40">
        <f>'2022分品种详表（用）'!L22</f>
        <v>299</v>
      </c>
      <c r="I22" s="40">
        <f>'2022分品种详表（用）'!M22</f>
        <v>81</v>
      </c>
      <c r="J22" s="40">
        <f>'2022分品种详表（用）'!N22</f>
        <v>28</v>
      </c>
      <c r="K22" s="40">
        <f>'2022分品种详表（用）'!O22+'2022分品种详表（用）'!Q22</f>
        <v>804</v>
      </c>
      <c r="L22" s="40">
        <f>'2022分品种详表（用）'!P22+'2022分品种详表（用）'!R22</f>
        <v>271</v>
      </c>
      <c r="M22" s="34">
        <f t="shared" si="3"/>
        <v>9700</v>
      </c>
      <c r="N22" s="34">
        <f t="shared" si="4"/>
        <v>4125</v>
      </c>
      <c r="O22" s="34">
        <f>'分乡镇秋收（反馈） '!Y22</f>
        <v>6256</v>
      </c>
      <c r="P22" s="34">
        <f>'分乡镇秋收（反馈） '!Z22</f>
        <v>2834</v>
      </c>
      <c r="Q22" s="34">
        <f>'分乡镇秋收（反馈） '!AB22</f>
        <v>160</v>
      </c>
      <c r="R22" s="34">
        <f>'分乡镇秋收（反馈） '!AC22</f>
        <v>66</v>
      </c>
      <c r="S22" s="34">
        <f>'2022分品种详表（用）'!Y22+'2022分品种详表（用）'!AA22+'2022分品种详表（用）'!AC22</f>
        <v>3284</v>
      </c>
      <c r="T22" s="34">
        <f>'2022分品种详表（用）'!Z22+'2022分品种详表（用）'!AB22+'2022分品种详表（用）'!AD22</f>
        <v>1225</v>
      </c>
    </row>
    <row r="23" ht="21" customHeight="1" spans="1:20">
      <c r="A23" s="36" t="s">
        <v>49</v>
      </c>
      <c r="B23" s="34">
        <f t="shared" si="1"/>
        <v>16405</v>
      </c>
      <c r="C23" s="40">
        <f>'2022分品种详表（用）'!C23</f>
        <v>785</v>
      </c>
      <c r="D23" s="34">
        <f t="shared" si="2"/>
        <v>5863</v>
      </c>
      <c r="E23" s="39">
        <f>'2022分品种详表（用）'!E23</f>
        <v>2795</v>
      </c>
      <c r="F23" s="39">
        <f>'2022分品种详表（用）'!F23</f>
        <v>675</v>
      </c>
      <c r="G23" s="40">
        <f>'2022分品种详表（用）'!K23</f>
        <v>307</v>
      </c>
      <c r="H23" s="40">
        <f>'2022分品种详表（用）'!L23</f>
        <v>102</v>
      </c>
      <c r="I23" s="40">
        <f>'2022分品种详表（用）'!M23</f>
        <v>0</v>
      </c>
      <c r="J23" s="40">
        <f>'2022分品种详表（用）'!N23</f>
        <v>0</v>
      </c>
      <c r="K23" s="40">
        <f>'2022分品种详表（用）'!O23+'2022分品种详表（用）'!Q23</f>
        <v>307</v>
      </c>
      <c r="L23" s="40">
        <f>'2022分品种详表（用）'!P23+'2022分品种详表（用）'!R23</f>
        <v>102</v>
      </c>
      <c r="M23" s="34">
        <f t="shared" si="3"/>
        <v>13303</v>
      </c>
      <c r="N23" s="34">
        <f t="shared" si="4"/>
        <v>5086</v>
      </c>
      <c r="O23" s="34">
        <f>'分乡镇秋收（反馈） '!Y23</f>
        <v>9720</v>
      </c>
      <c r="P23" s="34">
        <f>'分乡镇秋收（反馈） '!Z23</f>
        <v>3956</v>
      </c>
      <c r="Q23" s="34">
        <f>'分乡镇秋收（反馈） '!AB23</f>
        <v>0</v>
      </c>
      <c r="R23" s="34">
        <f>'分乡镇秋收（反馈） '!AC23</f>
        <v>0</v>
      </c>
      <c r="S23" s="34">
        <f>'2022分品种详表（用）'!Y23+'2022分品种详表（用）'!AA23+'2022分品种详表（用）'!AC23</f>
        <v>3583</v>
      </c>
      <c r="T23" s="34">
        <f>'2022分品种详表（用）'!Z23+'2022分品种详表（用）'!AB23+'2022分品种详表（用）'!AD23</f>
        <v>1130</v>
      </c>
    </row>
    <row r="24" s="28" customFormat="1" ht="19" hidden="1" customHeight="1" spans="2:20">
      <c r="B24" s="28">
        <f>SUM(B8:B23)</f>
        <v>143300</v>
      </c>
      <c r="C24" s="28">
        <f t="shared" ref="C24:T24" si="5">SUM(C8:C23)</f>
        <v>9530</v>
      </c>
      <c r="D24" s="28">
        <f t="shared" si="5"/>
        <v>54200</v>
      </c>
      <c r="E24" s="28">
        <f t="shared" si="5"/>
        <v>13400</v>
      </c>
      <c r="F24" s="28">
        <f t="shared" si="5"/>
        <v>3500</v>
      </c>
      <c r="G24" s="28">
        <f t="shared" si="5"/>
        <v>10000</v>
      </c>
      <c r="H24" s="28">
        <f t="shared" si="5"/>
        <v>3100</v>
      </c>
      <c r="I24" s="28">
        <f t="shared" si="5"/>
        <v>4000</v>
      </c>
      <c r="J24" s="28">
        <f t="shared" si="5"/>
        <v>1377</v>
      </c>
      <c r="K24" s="28">
        <f t="shared" si="5"/>
        <v>6000</v>
      </c>
      <c r="L24" s="28">
        <f t="shared" si="5"/>
        <v>1723</v>
      </c>
      <c r="M24" s="28">
        <f t="shared" si="5"/>
        <v>119900</v>
      </c>
      <c r="N24" s="28">
        <f t="shared" si="5"/>
        <v>47600</v>
      </c>
      <c r="O24" s="28">
        <f t="shared" si="5"/>
        <v>72300</v>
      </c>
      <c r="P24" s="28">
        <f t="shared" si="5"/>
        <v>30800</v>
      </c>
      <c r="Q24" s="28">
        <f t="shared" si="5"/>
        <v>19500</v>
      </c>
      <c r="R24" s="28">
        <f t="shared" si="5"/>
        <v>8100</v>
      </c>
      <c r="S24" s="28">
        <f t="shared" si="5"/>
        <v>28100</v>
      </c>
      <c r="T24" s="28">
        <f t="shared" si="5"/>
        <v>8700</v>
      </c>
    </row>
    <row r="25" hidden="1" spans="1:1">
      <c r="A25" t="s">
        <v>10</v>
      </c>
    </row>
    <row r="26" s="29" customFormat="1" ht="16" hidden="1" customHeight="1" spans="1:20">
      <c r="A26" s="41" t="s">
        <v>52</v>
      </c>
      <c r="B26" s="41">
        <v>143229</v>
      </c>
      <c r="C26" s="41">
        <v>9529</v>
      </c>
      <c r="D26" s="41">
        <v>53994</v>
      </c>
      <c r="E26" s="41">
        <v>13400</v>
      </c>
      <c r="F26" s="41">
        <v>3503</v>
      </c>
      <c r="G26" s="41">
        <f>'分乡镇总（反馈'!N6</f>
        <v>9955</v>
      </c>
      <c r="H26" s="41">
        <f>'分乡镇总（反馈'!O6</f>
        <v>3114</v>
      </c>
      <c r="I26" s="41">
        <f>'分乡镇总（反馈'!Q6</f>
        <v>3955</v>
      </c>
      <c r="J26" s="41">
        <f>'分乡镇总（反馈'!R6</f>
        <v>1366</v>
      </c>
      <c r="K26" s="41">
        <f>'分乡镇总（反馈'!T6</f>
        <v>6000</v>
      </c>
      <c r="L26" s="41">
        <f>'分乡镇总（反馈'!U6</f>
        <v>1748</v>
      </c>
      <c r="M26" s="41">
        <f>'分乡镇总（反馈'!AB6</f>
        <v>119640</v>
      </c>
      <c r="N26" s="41">
        <f>'分乡镇总（反馈'!AC6</f>
        <v>47296</v>
      </c>
      <c r="O26" s="41">
        <f>'分乡镇总（反馈'!AE6</f>
        <v>72201</v>
      </c>
      <c r="P26" s="41">
        <f>'分乡镇总（反馈'!AF6</f>
        <v>30581</v>
      </c>
      <c r="Q26" s="41">
        <f>'分乡镇总（反馈'!AH6</f>
        <v>19525</v>
      </c>
      <c r="R26" s="41">
        <f>'分乡镇总（反馈'!AI6</f>
        <v>8059</v>
      </c>
      <c r="S26" s="41">
        <f>'分乡镇总（反馈'!AU6</f>
        <v>27914</v>
      </c>
      <c r="T26" s="41">
        <f>'分乡镇总（反馈'!AV6</f>
        <v>8656</v>
      </c>
    </row>
    <row r="27" s="29" customFormat="1" ht="18" hidden="1" customHeight="1" spans="1:20">
      <c r="A27" s="41" t="s">
        <v>102</v>
      </c>
      <c r="B27" s="41">
        <f>B7-B26</f>
        <v>71</v>
      </c>
      <c r="C27" s="41">
        <f>C7-C26</f>
        <v>1</v>
      </c>
      <c r="D27" s="41">
        <f t="shared" ref="D27:L27" si="6">D7-D26</f>
        <v>206</v>
      </c>
      <c r="E27" s="41">
        <f t="shared" si="6"/>
        <v>0</v>
      </c>
      <c r="F27" s="41">
        <f t="shared" si="6"/>
        <v>-3</v>
      </c>
      <c r="G27" s="41">
        <f t="shared" si="6"/>
        <v>45</v>
      </c>
      <c r="H27" s="41">
        <f t="shared" si="6"/>
        <v>-14</v>
      </c>
      <c r="I27" s="41">
        <f t="shared" si="6"/>
        <v>45</v>
      </c>
      <c r="J27" s="41">
        <f t="shared" si="6"/>
        <v>11</v>
      </c>
      <c r="K27" s="41">
        <f t="shared" si="6"/>
        <v>0</v>
      </c>
      <c r="L27" s="41">
        <f t="shared" si="6"/>
        <v>-25</v>
      </c>
      <c r="M27" s="41">
        <f t="shared" ref="M27:T27" si="7">M7-M26</f>
        <v>260</v>
      </c>
      <c r="N27" s="41">
        <f t="shared" si="7"/>
        <v>304</v>
      </c>
      <c r="O27" s="41">
        <f t="shared" si="7"/>
        <v>99</v>
      </c>
      <c r="P27" s="41">
        <f t="shared" si="7"/>
        <v>219</v>
      </c>
      <c r="Q27" s="41">
        <f t="shared" si="7"/>
        <v>-25</v>
      </c>
      <c r="R27" s="41">
        <f t="shared" si="7"/>
        <v>41</v>
      </c>
      <c r="S27" s="41">
        <f t="shared" si="7"/>
        <v>186</v>
      </c>
      <c r="T27" s="41">
        <f t="shared" si="7"/>
        <v>44</v>
      </c>
    </row>
    <row r="28" hidden="1" spans="1:20">
      <c r="A28" s="42"/>
      <c r="B28" s="49">
        <f>B27/B26*100</f>
        <v>0.0495709667734886</v>
      </c>
      <c r="C28" s="49">
        <f t="shared" ref="C28:T28" si="8">C27/C26*100</f>
        <v>0.0104942806170637</v>
      </c>
      <c r="D28" s="49">
        <f t="shared" si="8"/>
        <v>0.381523873022929</v>
      </c>
      <c r="E28" s="49">
        <f t="shared" si="8"/>
        <v>0</v>
      </c>
      <c r="F28" s="49">
        <f t="shared" si="8"/>
        <v>-0.0856408792463603</v>
      </c>
      <c r="G28" s="49">
        <f t="shared" si="8"/>
        <v>0.452034153691612</v>
      </c>
      <c r="H28" s="49">
        <f t="shared" si="8"/>
        <v>-0.449582530507386</v>
      </c>
      <c r="I28" s="49">
        <f t="shared" si="8"/>
        <v>1.1378002528445</v>
      </c>
      <c r="J28" s="49">
        <f t="shared" si="8"/>
        <v>0.805270863836018</v>
      </c>
      <c r="K28" s="49">
        <f t="shared" si="8"/>
        <v>0</v>
      </c>
      <c r="L28" s="49">
        <f t="shared" si="8"/>
        <v>-1.43020594965675</v>
      </c>
      <c r="M28" s="49">
        <f t="shared" si="8"/>
        <v>0.217318622534269</v>
      </c>
      <c r="N28" s="49">
        <f t="shared" si="8"/>
        <v>0.64276048714479</v>
      </c>
      <c r="O28" s="49">
        <f t="shared" si="8"/>
        <v>0.137117214443013</v>
      </c>
      <c r="P28" s="49">
        <f t="shared" si="8"/>
        <v>0.71613093097021</v>
      </c>
      <c r="Q28" s="49">
        <f t="shared" si="8"/>
        <v>-0.128040973111396</v>
      </c>
      <c r="R28" s="49">
        <f t="shared" si="8"/>
        <v>0.508747983620797</v>
      </c>
      <c r="S28" s="49">
        <f t="shared" si="8"/>
        <v>0.666332306369564</v>
      </c>
      <c r="T28" s="49">
        <f t="shared" si="8"/>
        <v>0.508317929759704</v>
      </c>
    </row>
  </sheetData>
  <mergeCells count="16">
    <mergeCell ref="A1:T1"/>
    <mergeCell ref="A2:T2"/>
    <mergeCell ref="D3:T3"/>
    <mergeCell ref="I4:L4"/>
    <mergeCell ref="O4:T4"/>
    <mergeCell ref="I5:J5"/>
    <mergeCell ref="K5:L5"/>
    <mergeCell ref="O5:P5"/>
    <mergeCell ref="Q5:R5"/>
    <mergeCell ref="S5:T5"/>
    <mergeCell ref="A3:A6"/>
    <mergeCell ref="D4:D6"/>
    <mergeCell ref="B3:C5"/>
    <mergeCell ref="E4:F5"/>
    <mergeCell ref="G4:H5"/>
    <mergeCell ref="M4:N5"/>
  </mergeCells>
  <pageMargins left="0.751388888888889" right="0.751388888888889" top="1" bottom="1" header="0.511805555555556" footer="0.511805555555556"/>
  <pageSetup paperSize="9" scale="9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8"/>
  <sheetViews>
    <sheetView workbookViewId="0">
      <selection activeCell="W16" sqref="W16"/>
    </sheetView>
  </sheetViews>
  <sheetFormatPr defaultColWidth="8.8" defaultRowHeight="15.6"/>
  <cols>
    <col min="1" max="1" width="5.4" customWidth="1"/>
    <col min="2" max="2" width="6.6" customWidth="1"/>
    <col min="3" max="3" width="5.1" customWidth="1"/>
    <col min="4" max="5" width="6.1" customWidth="1"/>
    <col min="6" max="6" width="5.2" customWidth="1"/>
    <col min="7" max="8" width="4.8" customWidth="1"/>
    <col min="9" max="9" width="5.4" customWidth="1"/>
    <col min="10" max="11" width="4.6" customWidth="1"/>
    <col min="12" max="12" width="5.3" customWidth="1"/>
    <col min="13" max="14" width="4.5" customWidth="1"/>
    <col min="15" max="17" width="4.7" customWidth="1"/>
    <col min="18" max="18" width="6.6" customWidth="1"/>
    <col min="19" max="20" width="5.8" customWidth="1"/>
    <col min="21" max="21" width="5.1" customWidth="1"/>
    <col min="22" max="23" width="5.2" customWidth="1"/>
    <col min="24" max="24" width="5.1" customWidth="1"/>
    <col min="25" max="26" width="4.5" customWidth="1"/>
    <col min="27" max="27" width="6.3" customWidth="1"/>
    <col min="28" max="28" width="5.6" customWidth="1"/>
  </cols>
  <sheetData>
    <row r="1" ht="25.8" spans="1:28">
      <c r="A1" s="5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>
      <c r="A2" s="30" t="s">
        <v>99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>
      <c r="A3" s="31" t="s">
        <v>90</v>
      </c>
      <c r="B3" s="31" t="s">
        <v>91</v>
      </c>
      <c r="C3" s="31"/>
      <c r="D3" s="31" t="s">
        <v>92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ht="12" customHeight="1" spans="1:28">
      <c r="A4" s="31"/>
      <c r="B4" s="31"/>
      <c r="C4" s="31"/>
      <c r="D4" s="32" t="s">
        <v>93</v>
      </c>
      <c r="E4" s="32"/>
      <c r="F4" s="31" t="s">
        <v>29</v>
      </c>
      <c r="G4" s="31"/>
      <c r="H4" s="31"/>
      <c r="I4" s="31" t="s">
        <v>30</v>
      </c>
      <c r="J4" s="31"/>
      <c r="K4" s="31"/>
      <c r="L4" s="43" t="s">
        <v>94</v>
      </c>
      <c r="M4" s="43"/>
      <c r="N4" s="43"/>
      <c r="O4" s="43"/>
      <c r="P4" s="43"/>
      <c r="Q4" s="43"/>
      <c r="R4" s="31" t="s">
        <v>31</v>
      </c>
      <c r="S4" s="31"/>
      <c r="T4" s="31"/>
      <c r="U4" s="43" t="s">
        <v>94</v>
      </c>
      <c r="V4" s="43"/>
      <c r="W4" s="43"/>
      <c r="X4" s="43"/>
      <c r="Y4" s="43"/>
      <c r="Z4" s="43"/>
      <c r="AA4" s="43"/>
      <c r="AB4" s="43"/>
    </row>
    <row r="5" ht="24" customHeight="1" spans="1:28">
      <c r="A5" s="31"/>
      <c r="B5" s="31"/>
      <c r="C5" s="31"/>
      <c r="D5" s="32"/>
      <c r="E5" s="32"/>
      <c r="F5" s="31"/>
      <c r="G5" s="31"/>
      <c r="H5" s="31"/>
      <c r="I5" s="31"/>
      <c r="J5" s="31"/>
      <c r="K5" s="31"/>
      <c r="L5" s="31" t="s">
        <v>17</v>
      </c>
      <c r="M5" s="31"/>
      <c r="N5" s="31"/>
      <c r="O5" s="31" t="s">
        <v>100</v>
      </c>
      <c r="P5" s="31"/>
      <c r="Q5" s="31"/>
      <c r="R5" s="31"/>
      <c r="S5" s="31"/>
      <c r="T5" s="31"/>
      <c r="U5" s="31" t="s">
        <v>23</v>
      </c>
      <c r="V5" s="31"/>
      <c r="W5" s="31"/>
      <c r="X5" s="31" t="s">
        <v>24</v>
      </c>
      <c r="Y5" s="31"/>
      <c r="Z5" s="31"/>
      <c r="AA5" s="31" t="s">
        <v>101</v>
      </c>
      <c r="AB5" s="31"/>
    </row>
    <row r="6" ht="32" customHeight="1" spans="1:28">
      <c r="A6" s="31"/>
      <c r="B6" s="31" t="s">
        <v>95</v>
      </c>
      <c r="C6" s="31" t="s">
        <v>96</v>
      </c>
      <c r="D6" s="32"/>
      <c r="E6" s="32"/>
      <c r="F6" s="31" t="s">
        <v>8</v>
      </c>
      <c r="G6" s="31" t="s">
        <v>9</v>
      </c>
      <c r="H6" s="31"/>
      <c r="I6" s="31" t="s">
        <v>8</v>
      </c>
      <c r="J6" s="31" t="s">
        <v>9</v>
      </c>
      <c r="K6" s="31"/>
      <c r="L6" s="31" t="s">
        <v>8</v>
      </c>
      <c r="M6" s="31" t="s">
        <v>9</v>
      </c>
      <c r="N6" s="31"/>
      <c r="O6" s="31" t="s">
        <v>8</v>
      </c>
      <c r="P6" s="31" t="s">
        <v>9</v>
      </c>
      <c r="Q6" s="31"/>
      <c r="R6" s="31" t="s">
        <v>8</v>
      </c>
      <c r="S6" s="31" t="s">
        <v>9</v>
      </c>
      <c r="T6" s="31"/>
      <c r="U6" s="31" t="s">
        <v>8</v>
      </c>
      <c r="V6" s="31" t="s">
        <v>9</v>
      </c>
      <c r="W6" s="31"/>
      <c r="X6" s="31" t="s">
        <v>8</v>
      </c>
      <c r="Y6" s="31" t="s">
        <v>9</v>
      </c>
      <c r="Z6" s="31"/>
      <c r="AA6" s="31" t="s">
        <v>8</v>
      </c>
      <c r="AB6" s="31" t="s">
        <v>9</v>
      </c>
    </row>
    <row r="7" s="1" customFormat="1" spans="1:29">
      <c r="A7" s="33" t="s">
        <v>33</v>
      </c>
      <c r="B7" s="34">
        <f>SUM(B8:B23)</f>
        <v>143300</v>
      </c>
      <c r="C7" s="34">
        <f>SUM(C8:C23)</f>
        <v>9530</v>
      </c>
      <c r="D7" s="34">
        <f>SUM(D8:D23)</f>
        <v>54200</v>
      </c>
      <c r="E7" s="34">
        <f>D7/B7*1000</f>
        <v>378.227494766225</v>
      </c>
      <c r="F7" s="34">
        <f>SUM(F8:F23)</f>
        <v>13400</v>
      </c>
      <c r="G7" s="34">
        <f>SUM(G8:G23)</f>
        <v>3500</v>
      </c>
      <c r="H7" s="34">
        <f>G7/F7*1000</f>
        <v>261.194029850746</v>
      </c>
      <c r="I7" s="34">
        <f>SUM(I8:I23)</f>
        <v>10000</v>
      </c>
      <c r="J7" s="34">
        <f>SUM(J8:J23)</f>
        <v>3100</v>
      </c>
      <c r="K7" s="34">
        <f>J7/I7*1000</f>
        <v>310</v>
      </c>
      <c r="L7" s="34">
        <f>SUM(L8:L23)</f>
        <v>4000</v>
      </c>
      <c r="M7" s="34">
        <f>SUM(M8:M23)</f>
        <v>1377</v>
      </c>
      <c r="N7" s="34">
        <f>M7/L7*1000</f>
        <v>344.25</v>
      </c>
      <c r="O7" s="34">
        <f>SUM(O8:O23)</f>
        <v>6000</v>
      </c>
      <c r="P7" s="34">
        <f>SUM(P8:P23)</f>
        <v>1723</v>
      </c>
      <c r="Q7" s="34">
        <f>P7/O7*1000</f>
        <v>287.166666666667</v>
      </c>
      <c r="R7" s="34">
        <f>SUM(R8:R23)</f>
        <v>119900</v>
      </c>
      <c r="S7" s="34">
        <f>SUM(S8:S23)</f>
        <v>47600</v>
      </c>
      <c r="T7" s="34">
        <f>S7/R7*1000</f>
        <v>396.997497914929</v>
      </c>
      <c r="U7" s="34">
        <f>SUM(U8:U23)</f>
        <v>72300</v>
      </c>
      <c r="V7" s="34">
        <f>SUM(V8:V23)</f>
        <v>30800</v>
      </c>
      <c r="W7" s="34">
        <f>V7/U7*1000</f>
        <v>426.002766251729</v>
      </c>
      <c r="X7" s="34">
        <f>SUM(X8:X23)</f>
        <v>19500</v>
      </c>
      <c r="Y7" s="34">
        <f>SUM(Y8:Y23)</f>
        <v>8100</v>
      </c>
      <c r="Z7" s="34">
        <f>Y7/X7*1000</f>
        <v>415.384615384615</v>
      </c>
      <c r="AA7" s="34">
        <f>SUM(AA8:AA23)</f>
        <v>28100</v>
      </c>
      <c r="AB7" s="34">
        <f>SUM(AB8:AB23)</f>
        <v>8700</v>
      </c>
      <c r="AC7" s="1">
        <f>AB7/AA7*1000</f>
        <v>309.608540925267</v>
      </c>
    </row>
    <row r="8" spans="1:29">
      <c r="A8" s="36" t="s">
        <v>34</v>
      </c>
      <c r="B8" s="34">
        <f t="shared" ref="B8:B23" si="0">F8+I8+R8</f>
        <v>278</v>
      </c>
      <c r="C8" s="40">
        <f>'2022分品种详表（用）'!C8</f>
        <v>128</v>
      </c>
      <c r="D8" s="34">
        <f t="shared" ref="D8:D23" si="1">G8+J8+S8</f>
        <v>88</v>
      </c>
      <c r="E8" s="34">
        <f t="shared" ref="E8:E23" si="2">D8/B8*1000</f>
        <v>316.546762589928</v>
      </c>
      <c r="F8" s="39">
        <f>'2022分品种详表（用）'!E8</f>
        <v>0</v>
      </c>
      <c r="G8" s="39">
        <f>'2022分品种详表（用）'!F8</f>
        <v>0</v>
      </c>
      <c r="H8" s="34"/>
      <c r="I8" s="40">
        <f>'2022分品种详表（用）'!K8</f>
        <v>44</v>
      </c>
      <c r="J8" s="40">
        <f>'2022分品种详表（用）'!L8</f>
        <v>15</v>
      </c>
      <c r="K8" s="34">
        <f t="shared" ref="K8:K23" si="3">J8/I8*1000</f>
        <v>340.909090909091</v>
      </c>
      <c r="L8" s="40">
        <f>'2022分品种详表（用）'!M8</f>
        <v>0</v>
      </c>
      <c r="M8" s="40">
        <f>'2022分品种详表（用）'!N8</f>
        <v>0</v>
      </c>
      <c r="N8" s="34"/>
      <c r="O8" s="40">
        <f>'2022分品种详表（用）'!O8+'2022分品种详表（用）'!Q8</f>
        <v>44</v>
      </c>
      <c r="P8" s="40">
        <f>'2022分品种详表（用）'!P8+'2022分品种详表（用）'!R8</f>
        <v>15</v>
      </c>
      <c r="Q8" s="34">
        <f t="shared" ref="Q8:Q23" si="4">P8/O8*1000</f>
        <v>340.909090909091</v>
      </c>
      <c r="R8" s="34">
        <f t="shared" ref="R8:R23" si="5">U8+X8+AA8</f>
        <v>234</v>
      </c>
      <c r="S8" s="34">
        <f t="shared" ref="S8:S23" si="6">V8+Y8+AB8</f>
        <v>73</v>
      </c>
      <c r="T8" s="34">
        <f t="shared" ref="T8:T23" si="7">S8/R8*1000</f>
        <v>311.965811965812</v>
      </c>
      <c r="U8" s="34">
        <f>'分乡镇秋收（反馈） '!Y8</f>
        <v>63</v>
      </c>
      <c r="V8" s="34">
        <f>'分乡镇秋收（反馈） '!Z8</f>
        <v>29</v>
      </c>
      <c r="W8" s="34">
        <f t="shared" ref="W8:W23" si="8">V8/U8*1000</f>
        <v>460.31746031746</v>
      </c>
      <c r="X8" s="34">
        <f>'分乡镇秋收（反馈） '!AB8</f>
        <v>0</v>
      </c>
      <c r="Y8" s="34">
        <f>'分乡镇秋收（反馈） '!AC8</f>
        <v>0</v>
      </c>
      <c r="Z8" s="34"/>
      <c r="AA8" s="34">
        <f>'2022分品种详表（用）'!Y8+'2022分品种详表（用）'!AA8+'2022分品种详表（用）'!AC8</f>
        <v>171</v>
      </c>
      <c r="AB8" s="34">
        <f>'2022分品种详表（用）'!Z8+'2022分品种详表（用）'!AB8+'2022分品种详表（用）'!AD8</f>
        <v>44</v>
      </c>
      <c r="AC8" s="1">
        <f t="shared" ref="AC8:AC23" si="9">AB8/AA8*1000</f>
        <v>257.309941520468</v>
      </c>
    </row>
    <row r="9" spans="1:29">
      <c r="A9" s="36" t="s">
        <v>35</v>
      </c>
      <c r="B9" s="34">
        <f t="shared" si="0"/>
        <v>8115</v>
      </c>
      <c r="C9" s="40">
        <f>'2022分品种详表（用）'!C9</f>
        <v>641</v>
      </c>
      <c r="D9" s="34">
        <f t="shared" si="1"/>
        <v>3034</v>
      </c>
      <c r="E9" s="34">
        <f t="shared" si="2"/>
        <v>373.875539125077</v>
      </c>
      <c r="F9" s="39">
        <f>'2022分品种详表（用）'!E9</f>
        <v>195</v>
      </c>
      <c r="G9" s="39">
        <f>'2022分品种详表（用）'!F9</f>
        <v>48</v>
      </c>
      <c r="H9" s="34">
        <f t="shared" ref="H8:H23" si="10">G9/F9*1000</f>
        <v>246.153846153846</v>
      </c>
      <c r="I9" s="40">
        <f>'2022分品种详表（用）'!K9</f>
        <v>330</v>
      </c>
      <c r="J9" s="40">
        <f>'2022分品种详表（用）'!L9</f>
        <v>73</v>
      </c>
      <c r="K9" s="34">
        <f t="shared" si="3"/>
        <v>221.212121212121</v>
      </c>
      <c r="L9" s="40">
        <f>'2022分品种详表（用）'!M9</f>
        <v>0</v>
      </c>
      <c r="M9" s="40">
        <f>'2022分品种详表（用）'!N9</f>
        <v>0</v>
      </c>
      <c r="N9" s="34"/>
      <c r="O9" s="40">
        <f>'2022分品种详表（用）'!O9+'2022分品种详表（用）'!Q9</f>
        <v>330</v>
      </c>
      <c r="P9" s="40">
        <f>'2022分品种详表（用）'!P9+'2022分品种详表（用）'!R9</f>
        <v>73</v>
      </c>
      <c r="Q9" s="34">
        <f t="shared" si="4"/>
        <v>221.212121212121</v>
      </c>
      <c r="R9" s="34">
        <f t="shared" si="5"/>
        <v>7590</v>
      </c>
      <c r="S9" s="34">
        <f t="shared" si="6"/>
        <v>2913</v>
      </c>
      <c r="T9" s="34">
        <f t="shared" si="7"/>
        <v>383.794466403162</v>
      </c>
      <c r="U9" s="34">
        <f>'分乡镇秋收（反馈） '!Y9</f>
        <v>5350</v>
      </c>
      <c r="V9" s="34">
        <f>'分乡镇秋收（反馈） '!Z9</f>
        <v>2252</v>
      </c>
      <c r="W9" s="34">
        <f t="shared" si="8"/>
        <v>420.934579439252</v>
      </c>
      <c r="X9" s="34">
        <f>'分乡镇秋收（反馈） '!AB9</f>
        <v>149</v>
      </c>
      <c r="Y9" s="34">
        <f>'分乡镇秋收（反馈） '!AC9</f>
        <v>58</v>
      </c>
      <c r="Z9" s="34">
        <f t="shared" ref="Z8:Z23" si="11">Y9/X9*1000</f>
        <v>389.261744966443</v>
      </c>
      <c r="AA9" s="34">
        <f>'2022分品种详表（用）'!Y9+'2022分品种详表（用）'!AA9+'2022分品种详表（用）'!AC9</f>
        <v>2091</v>
      </c>
      <c r="AB9" s="34">
        <f>'2022分品种详表（用）'!Z9+'2022分品种详表（用）'!AB9+'2022分品种详表（用）'!AD9</f>
        <v>603</v>
      </c>
      <c r="AC9" s="1">
        <f t="shared" si="9"/>
        <v>288.378766140603</v>
      </c>
    </row>
    <row r="10" spans="1:29">
      <c r="A10" s="36" t="s">
        <v>36</v>
      </c>
      <c r="B10" s="34">
        <f t="shared" si="0"/>
        <v>5101</v>
      </c>
      <c r="C10" s="40">
        <f>'2022分品种详表（用）'!C10</f>
        <v>259</v>
      </c>
      <c r="D10" s="34">
        <f t="shared" si="1"/>
        <v>1998</v>
      </c>
      <c r="E10" s="34">
        <f t="shared" si="2"/>
        <v>391.687904332484</v>
      </c>
      <c r="F10" s="39">
        <f>'2022分品种详表（用）'!E10</f>
        <v>420</v>
      </c>
      <c r="G10" s="39">
        <f>'2022分品种详表（用）'!F10</f>
        <v>94</v>
      </c>
      <c r="H10" s="34">
        <f t="shared" si="10"/>
        <v>223.809523809524</v>
      </c>
      <c r="I10" s="40">
        <f>'2022分品种详表（用）'!K10</f>
        <v>643</v>
      </c>
      <c r="J10" s="40">
        <f>'2022分品种详表（用）'!L10</f>
        <v>235</v>
      </c>
      <c r="K10" s="34">
        <f t="shared" si="3"/>
        <v>365.47433903577</v>
      </c>
      <c r="L10" s="40">
        <f>'2022分品种详表（用）'!M10</f>
        <v>405</v>
      </c>
      <c r="M10" s="40">
        <f>'2022分品种详表（用）'!N10</f>
        <v>143</v>
      </c>
      <c r="N10" s="34">
        <f t="shared" ref="N8:N23" si="12">M10/L10*1000</f>
        <v>353.086419753086</v>
      </c>
      <c r="O10" s="40">
        <f>'2022分品种详表（用）'!O10+'2022分品种详表（用）'!Q10</f>
        <v>238</v>
      </c>
      <c r="P10" s="40">
        <f>'2022分品种详表（用）'!P10+'2022分品种详表（用）'!R10</f>
        <v>92</v>
      </c>
      <c r="Q10" s="34">
        <f t="shared" si="4"/>
        <v>386.554621848739</v>
      </c>
      <c r="R10" s="34">
        <f t="shared" si="5"/>
        <v>4038</v>
      </c>
      <c r="S10" s="34">
        <f t="shared" si="6"/>
        <v>1669</v>
      </c>
      <c r="T10" s="34">
        <f t="shared" si="7"/>
        <v>413.323427439326</v>
      </c>
      <c r="U10" s="34">
        <f>'分乡镇秋收（反馈） '!Y10</f>
        <v>1900</v>
      </c>
      <c r="V10" s="34">
        <f>'分乡镇秋收（反馈） '!Z10</f>
        <v>815</v>
      </c>
      <c r="W10" s="34">
        <f t="shared" si="8"/>
        <v>428.947368421053</v>
      </c>
      <c r="X10" s="34">
        <f>'分乡镇秋收（反馈） '!AB10</f>
        <v>1327</v>
      </c>
      <c r="Y10" s="34">
        <f>'分乡镇秋收（反馈） '!AC10</f>
        <v>557</v>
      </c>
      <c r="Z10" s="34">
        <f t="shared" si="11"/>
        <v>419.743782969103</v>
      </c>
      <c r="AA10" s="34">
        <f>'2022分品种详表（用）'!Y10+'2022分品种详表（用）'!AA10+'2022分品种详表（用）'!AC10</f>
        <v>811</v>
      </c>
      <c r="AB10" s="34">
        <f>'2022分品种详表（用）'!Z10+'2022分品种详表（用）'!AB10+'2022分品种详表（用）'!AD10</f>
        <v>297</v>
      </c>
      <c r="AC10" s="1">
        <f t="shared" si="9"/>
        <v>366.214549938348</v>
      </c>
    </row>
    <row r="11" spans="1:29">
      <c r="A11" s="36" t="s">
        <v>37</v>
      </c>
      <c r="B11" s="34">
        <f t="shared" si="0"/>
        <v>10454</v>
      </c>
      <c r="C11" s="40">
        <f>'2022分品种详表（用）'!C11</f>
        <v>448</v>
      </c>
      <c r="D11" s="34">
        <f t="shared" si="1"/>
        <v>3758</v>
      </c>
      <c r="E11" s="34">
        <f t="shared" si="2"/>
        <v>359.479625023914</v>
      </c>
      <c r="F11" s="39">
        <f>'2022分品种详表（用）'!E11</f>
        <v>1008</v>
      </c>
      <c r="G11" s="39">
        <f>'2022分品种详表（用）'!F11</f>
        <v>186</v>
      </c>
      <c r="H11" s="34">
        <f t="shared" si="10"/>
        <v>184.52380952381</v>
      </c>
      <c r="I11" s="40">
        <f>'2022分品种详表（用）'!K11</f>
        <v>911</v>
      </c>
      <c r="J11" s="40">
        <f>'2022分品种详表（用）'!L11</f>
        <v>261</v>
      </c>
      <c r="K11" s="34">
        <f t="shared" si="3"/>
        <v>286.498353457739</v>
      </c>
      <c r="L11" s="40">
        <f>'2022分品种详表（用）'!M11</f>
        <v>556</v>
      </c>
      <c r="M11" s="40">
        <f>'2022分品种详表（用）'!N11</f>
        <v>164</v>
      </c>
      <c r="N11" s="34">
        <f t="shared" si="12"/>
        <v>294.964028776978</v>
      </c>
      <c r="O11" s="40">
        <f>'2022分品种详表（用）'!O11+'2022分品种详表（用）'!Q11</f>
        <v>355</v>
      </c>
      <c r="P11" s="40">
        <f>'2022分品种详表（用）'!P11+'2022分品种详表（用）'!R11</f>
        <v>97</v>
      </c>
      <c r="Q11" s="34">
        <f t="shared" si="4"/>
        <v>273.239436619718</v>
      </c>
      <c r="R11" s="34">
        <f t="shared" si="5"/>
        <v>8535</v>
      </c>
      <c r="S11" s="34">
        <f t="shared" si="6"/>
        <v>3311</v>
      </c>
      <c r="T11" s="34">
        <f t="shared" si="7"/>
        <v>387.932044522554</v>
      </c>
      <c r="U11" s="34">
        <f>'分乡镇秋收（反馈） '!Y11</f>
        <v>4390</v>
      </c>
      <c r="V11" s="34">
        <f>'分乡镇秋收（反馈） '!Z11</f>
        <v>1870</v>
      </c>
      <c r="W11" s="34">
        <f t="shared" si="8"/>
        <v>425.968109339408</v>
      </c>
      <c r="X11" s="34">
        <f>'分乡镇秋收（反馈） '!AB11</f>
        <v>2674</v>
      </c>
      <c r="Y11" s="34">
        <f>'分乡镇秋收（反馈） '!AC11</f>
        <v>1104</v>
      </c>
      <c r="Z11" s="34">
        <f t="shared" si="11"/>
        <v>412.864622288706</v>
      </c>
      <c r="AA11" s="34">
        <f>'2022分品种详表（用）'!Y11+'2022分品种详表（用）'!AA11+'2022分品种详表（用）'!AC11</f>
        <v>1471</v>
      </c>
      <c r="AB11" s="34">
        <f>'2022分品种详表（用）'!Z11+'2022分品种详表（用）'!AB11+'2022分品种详表（用）'!AD11</f>
        <v>337</v>
      </c>
      <c r="AC11" s="1">
        <f t="shared" si="9"/>
        <v>229.095853161115</v>
      </c>
    </row>
    <row r="12" spans="1:29">
      <c r="A12" s="36" t="s">
        <v>38</v>
      </c>
      <c r="B12" s="34">
        <f t="shared" si="0"/>
        <v>10239</v>
      </c>
      <c r="C12" s="40">
        <f>'2022分品种详表（用）'!C12</f>
        <v>1035</v>
      </c>
      <c r="D12" s="34">
        <f t="shared" si="1"/>
        <v>3837</v>
      </c>
      <c r="E12" s="34">
        <f t="shared" si="2"/>
        <v>374.743627307354</v>
      </c>
      <c r="F12" s="39">
        <f>'2022分品种详表（用）'!E12</f>
        <v>226</v>
      </c>
      <c r="G12" s="39">
        <f>'2022分品种详表（用）'!F12</f>
        <v>70</v>
      </c>
      <c r="H12" s="34">
        <f t="shared" si="10"/>
        <v>309.734513274336</v>
      </c>
      <c r="I12" s="40">
        <f>'2022分品种详表（用）'!K12</f>
        <v>299</v>
      </c>
      <c r="J12" s="40">
        <f>'2022分品种详表（用）'!L12</f>
        <v>67</v>
      </c>
      <c r="K12" s="34">
        <f t="shared" si="3"/>
        <v>224.080267558528</v>
      </c>
      <c r="L12" s="40">
        <f>'2022分品种详表（用）'!M12</f>
        <v>0</v>
      </c>
      <c r="M12" s="40">
        <f>'2022分品种详表（用）'!N12</f>
        <v>0</v>
      </c>
      <c r="N12" s="34"/>
      <c r="O12" s="40">
        <f>'2022分品种详表（用）'!O12+'2022分品种详表（用）'!Q12</f>
        <v>299</v>
      </c>
      <c r="P12" s="40">
        <f>'2022分品种详表（用）'!P12+'2022分品种详表（用）'!R12</f>
        <v>67</v>
      </c>
      <c r="Q12" s="34">
        <f t="shared" si="4"/>
        <v>224.080267558528</v>
      </c>
      <c r="R12" s="34">
        <f t="shared" si="5"/>
        <v>9714</v>
      </c>
      <c r="S12" s="34">
        <f t="shared" si="6"/>
        <v>3700</v>
      </c>
      <c r="T12" s="34">
        <f t="shared" si="7"/>
        <v>380.893555692814</v>
      </c>
      <c r="U12" s="34">
        <f>'分乡镇秋收（反馈） '!Y12</f>
        <v>8110</v>
      </c>
      <c r="V12" s="34">
        <f>'分乡镇秋收（反馈） '!Z12</f>
        <v>3309</v>
      </c>
      <c r="W12" s="34">
        <f t="shared" si="8"/>
        <v>408.014796547472</v>
      </c>
      <c r="X12" s="34">
        <f>'分乡镇秋收（反馈） '!AB12</f>
        <v>0</v>
      </c>
      <c r="Y12" s="34">
        <f>'分乡镇秋收（反馈） '!AC12</f>
        <v>0</v>
      </c>
      <c r="Z12" s="34"/>
      <c r="AA12" s="34">
        <f>'2022分品种详表（用）'!Y12+'2022分品种详表（用）'!AA12+'2022分品种详表（用）'!AC12</f>
        <v>1604</v>
      </c>
      <c r="AB12" s="34">
        <f>'2022分品种详表（用）'!Z12+'2022分品种详表（用）'!AB12+'2022分品种详表（用）'!AD12</f>
        <v>391</v>
      </c>
      <c r="AC12" s="1">
        <f t="shared" si="9"/>
        <v>243.765586034913</v>
      </c>
    </row>
    <row r="13" spans="1:29">
      <c r="A13" s="36" t="s">
        <v>39</v>
      </c>
      <c r="B13" s="34">
        <f t="shared" si="0"/>
        <v>5372</v>
      </c>
      <c r="C13" s="40">
        <f>'2022分品种详表（用）'!C13</f>
        <v>169</v>
      </c>
      <c r="D13" s="34">
        <f t="shared" si="1"/>
        <v>2221</v>
      </c>
      <c r="E13" s="34">
        <f t="shared" si="2"/>
        <v>413.440059568131</v>
      </c>
      <c r="F13" s="39">
        <f>'2022分品种详表（用）'!E13</f>
        <v>315</v>
      </c>
      <c r="G13" s="39">
        <f>'2022分品种详表（用）'!F13</f>
        <v>68</v>
      </c>
      <c r="H13" s="34">
        <f t="shared" si="10"/>
        <v>215.873015873016</v>
      </c>
      <c r="I13" s="40">
        <f>'2022分品种详表（用）'!K13</f>
        <v>579</v>
      </c>
      <c r="J13" s="40">
        <f>'2022分品种详表（用）'!L13</f>
        <v>180</v>
      </c>
      <c r="K13" s="34">
        <f t="shared" si="3"/>
        <v>310.880829015544</v>
      </c>
      <c r="L13" s="40">
        <f>'2022分品种详表（用）'!M13</f>
        <v>433</v>
      </c>
      <c r="M13" s="40">
        <f>'2022分品种详表（用）'!N13</f>
        <v>127</v>
      </c>
      <c r="N13" s="34">
        <f t="shared" si="12"/>
        <v>293.302540415704</v>
      </c>
      <c r="O13" s="40">
        <f>'2022分品种详表（用）'!O13+'2022分品种详表（用）'!Q13</f>
        <v>146</v>
      </c>
      <c r="P13" s="40">
        <f>'2022分品种详表（用）'!P13+'2022分品种详表（用）'!R13</f>
        <v>53</v>
      </c>
      <c r="Q13" s="34">
        <f t="shared" si="4"/>
        <v>363.013698630137</v>
      </c>
      <c r="R13" s="34">
        <f t="shared" si="5"/>
        <v>4478</v>
      </c>
      <c r="S13" s="34">
        <f t="shared" si="6"/>
        <v>1973</v>
      </c>
      <c r="T13" s="34">
        <f t="shared" si="7"/>
        <v>440.59848146494</v>
      </c>
      <c r="U13" s="34">
        <f>'分乡镇秋收（反馈） '!Y13</f>
        <v>2614</v>
      </c>
      <c r="V13" s="34">
        <f>'分乡镇秋收（反馈） '!Z13</f>
        <v>1201</v>
      </c>
      <c r="W13" s="34">
        <f t="shared" si="8"/>
        <v>459.449120122418</v>
      </c>
      <c r="X13" s="34">
        <f>'分乡镇秋收（反馈） '!AB13</f>
        <v>1530</v>
      </c>
      <c r="Y13" s="34">
        <f>'分乡镇秋收（反馈） '!AC13</f>
        <v>657</v>
      </c>
      <c r="Z13" s="34">
        <f t="shared" si="11"/>
        <v>429.411764705882</v>
      </c>
      <c r="AA13" s="34">
        <f>'2022分品种详表（用）'!Y13+'2022分品种详表（用）'!AA13+'2022分品种详表（用）'!AC13</f>
        <v>334</v>
      </c>
      <c r="AB13" s="34">
        <f>'2022分品种详表（用）'!Z13+'2022分品种详表（用）'!AB13+'2022分品种详表（用）'!AD13</f>
        <v>115</v>
      </c>
      <c r="AC13" s="1">
        <f t="shared" si="9"/>
        <v>344.311377245509</v>
      </c>
    </row>
    <row r="14" spans="1:29">
      <c r="A14" s="36" t="s">
        <v>40</v>
      </c>
      <c r="B14" s="34">
        <f t="shared" si="0"/>
        <v>8378</v>
      </c>
      <c r="C14" s="40">
        <f>'2022分品种详表（用）'!C14</f>
        <v>717</v>
      </c>
      <c r="D14" s="34">
        <f t="shared" si="1"/>
        <v>3236</v>
      </c>
      <c r="E14" s="34">
        <f t="shared" si="2"/>
        <v>386.249701599427</v>
      </c>
      <c r="F14" s="39">
        <f>'2022分品种详表（用）'!E14</f>
        <v>400</v>
      </c>
      <c r="G14" s="39">
        <f>'2022分品种详表（用）'!F14</f>
        <v>105</v>
      </c>
      <c r="H14" s="34">
        <f t="shared" si="10"/>
        <v>262.5</v>
      </c>
      <c r="I14" s="40">
        <f>'2022分品种详表（用）'!K14</f>
        <v>796</v>
      </c>
      <c r="J14" s="40">
        <f>'2022分品种详表（用）'!L14</f>
        <v>218</v>
      </c>
      <c r="K14" s="34">
        <f t="shared" si="3"/>
        <v>273.869346733668</v>
      </c>
      <c r="L14" s="40">
        <f>'2022分品种详表（用）'!M14</f>
        <v>293</v>
      </c>
      <c r="M14" s="40">
        <f>'2022分品种详表（用）'!N14</f>
        <v>111</v>
      </c>
      <c r="N14" s="34">
        <f t="shared" si="12"/>
        <v>378.839590443686</v>
      </c>
      <c r="O14" s="40">
        <f>'2022分品种详表（用）'!O14+'2022分品种详表（用）'!Q14</f>
        <v>503</v>
      </c>
      <c r="P14" s="40">
        <f>'2022分品种详表（用）'!P14+'2022分品种详表（用）'!R14</f>
        <v>107</v>
      </c>
      <c r="Q14" s="34">
        <f t="shared" si="4"/>
        <v>212.72365805169</v>
      </c>
      <c r="R14" s="34">
        <f t="shared" si="5"/>
        <v>7182</v>
      </c>
      <c r="S14" s="34">
        <f t="shared" si="6"/>
        <v>2913</v>
      </c>
      <c r="T14" s="34">
        <f t="shared" si="7"/>
        <v>405.597326649958</v>
      </c>
      <c r="U14" s="34">
        <f>'分乡镇秋收（反馈） '!Y14</f>
        <v>3662</v>
      </c>
      <c r="V14" s="34">
        <f>'分乡镇秋收（反馈） '!Z14</f>
        <v>1666</v>
      </c>
      <c r="W14" s="34">
        <f t="shared" si="8"/>
        <v>454.942654287275</v>
      </c>
      <c r="X14" s="34">
        <f>'分乡镇秋收（反馈） '!AB14</f>
        <v>1692</v>
      </c>
      <c r="Y14" s="34">
        <f>'分乡镇秋收（反馈） '!AC14</f>
        <v>707</v>
      </c>
      <c r="Z14" s="34">
        <f t="shared" si="11"/>
        <v>417.848699763593</v>
      </c>
      <c r="AA14" s="34">
        <f>'2022分品种详表（用）'!Y14+'2022分品种详表（用）'!AA14+'2022分品种详表（用）'!AC14</f>
        <v>1828</v>
      </c>
      <c r="AB14" s="34">
        <f>'2022分品种详表（用）'!Z14+'2022分品种详表（用）'!AB14+'2022分品种详表（用）'!AD14</f>
        <v>540</v>
      </c>
      <c r="AC14" s="1">
        <f t="shared" si="9"/>
        <v>295.404814004376</v>
      </c>
    </row>
    <row r="15" spans="1:29">
      <c r="A15" s="36" t="s">
        <v>41</v>
      </c>
      <c r="B15" s="34">
        <f t="shared" si="0"/>
        <v>11586</v>
      </c>
      <c r="C15" s="40">
        <f>'2022分品种详表（用）'!C15</f>
        <v>649</v>
      </c>
      <c r="D15" s="34">
        <f t="shared" si="1"/>
        <v>4482</v>
      </c>
      <c r="E15" s="34">
        <f t="shared" si="2"/>
        <v>386.84619368203</v>
      </c>
      <c r="F15" s="39">
        <f>'2022分品种详表（用）'!E15</f>
        <v>1850</v>
      </c>
      <c r="G15" s="39">
        <f>'2022分品种详表（用）'!F15</f>
        <v>482</v>
      </c>
      <c r="H15" s="34">
        <f t="shared" si="10"/>
        <v>260.540540540541</v>
      </c>
      <c r="I15" s="40">
        <f>'2022分品种详表（用）'!K15</f>
        <v>675</v>
      </c>
      <c r="J15" s="40">
        <f>'2022分品种详表（用）'!L15</f>
        <v>264</v>
      </c>
      <c r="K15" s="34">
        <f t="shared" si="3"/>
        <v>391.111111111111</v>
      </c>
      <c r="L15" s="40">
        <f>'2022分品种详表（用）'!M15</f>
        <v>0</v>
      </c>
      <c r="M15" s="40">
        <f>'2022分品种详表（用）'!N15</f>
        <v>0</v>
      </c>
      <c r="N15" s="34"/>
      <c r="O15" s="40">
        <f>'2022分品种详表（用）'!O15+'2022分品种详表（用）'!Q15</f>
        <v>675</v>
      </c>
      <c r="P15" s="40">
        <f>'2022分品种详表（用）'!P15+'2022分品种详表（用）'!R15</f>
        <v>264</v>
      </c>
      <c r="Q15" s="34">
        <f t="shared" si="4"/>
        <v>391.111111111111</v>
      </c>
      <c r="R15" s="34">
        <f t="shared" si="5"/>
        <v>9061</v>
      </c>
      <c r="S15" s="34">
        <f t="shared" si="6"/>
        <v>3736</v>
      </c>
      <c r="T15" s="34">
        <f t="shared" si="7"/>
        <v>412.316521355259</v>
      </c>
      <c r="U15" s="34">
        <f>'分乡镇秋收（反馈） '!Y15</f>
        <v>6247</v>
      </c>
      <c r="V15" s="34">
        <f>'分乡镇秋收（反馈） '!Z15</f>
        <v>2668</v>
      </c>
      <c r="W15" s="34">
        <f t="shared" si="8"/>
        <v>427.085000800384</v>
      </c>
      <c r="X15" s="34">
        <f>'分乡镇秋收（反馈） '!AB15</f>
        <v>0</v>
      </c>
      <c r="Y15" s="34">
        <f>'分乡镇秋收（反馈） '!AC15</f>
        <v>0</v>
      </c>
      <c r="Z15" s="34"/>
      <c r="AA15" s="34">
        <f>'2022分品种详表（用）'!Y15+'2022分品种详表（用）'!AA15+'2022分品种详表（用）'!AC15</f>
        <v>2814</v>
      </c>
      <c r="AB15" s="34">
        <f>'2022分品种详表（用）'!Z15+'2022分品种详表（用）'!AB15+'2022分品种详表（用）'!AD15</f>
        <v>1068</v>
      </c>
      <c r="AC15" s="1">
        <f t="shared" si="9"/>
        <v>379.53091684435</v>
      </c>
    </row>
    <row r="16" spans="1:29">
      <c r="A16" s="36" t="s">
        <v>42</v>
      </c>
      <c r="B16" s="34">
        <f t="shared" si="0"/>
        <v>12473</v>
      </c>
      <c r="C16" s="40">
        <f>'2022分品种详表（用）'!C16</f>
        <v>607</v>
      </c>
      <c r="D16" s="34">
        <f t="shared" si="1"/>
        <v>4759</v>
      </c>
      <c r="E16" s="34">
        <f t="shared" si="2"/>
        <v>381.544135332318</v>
      </c>
      <c r="F16" s="39">
        <f>'2022分品种详表（用）'!E16</f>
        <v>1210</v>
      </c>
      <c r="G16" s="39">
        <f>'2022分品种详表（用）'!F16</f>
        <v>294</v>
      </c>
      <c r="H16" s="34">
        <f t="shared" si="10"/>
        <v>242.97520661157</v>
      </c>
      <c r="I16" s="40">
        <f>'2022分品种详表（用）'!K16</f>
        <v>1177</v>
      </c>
      <c r="J16" s="40">
        <f>'2022分品种详表（用）'!L16</f>
        <v>376</v>
      </c>
      <c r="K16" s="34">
        <f t="shared" si="3"/>
        <v>319.45624468989</v>
      </c>
      <c r="L16" s="40">
        <f>'2022分品种详表（用）'!M16</f>
        <v>637</v>
      </c>
      <c r="M16" s="40">
        <f>'2022分品种详表（用）'!N16</f>
        <v>231</v>
      </c>
      <c r="N16" s="34">
        <f t="shared" si="12"/>
        <v>362.637362637363</v>
      </c>
      <c r="O16" s="40">
        <f>'2022分品种详表（用）'!O16+'2022分品种详表（用）'!Q16</f>
        <v>540</v>
      </c>
      <c r="P16" s="40">
        <f>'2022分品种详表（用）'!P16+'2022分品种详表（用）'!R16</f>
        <v>145</v>
      </c>
      <c r="Q16" s="34">
        <f t="shared" si="4"/>
        <v>268.518518518519</v>
      </c>
      <c r="R16" s="34">
        <f t="shared" si="5"/>
        <v>10086</v>
      </c>
      <c r="S16" s="34">
        <f t="shared" si="6"/>
        <v>4089</v>
      </c>
      <c r="T16" s="34">
        <f t="shared" si="7"/>
        <v>405.413444378346</v>
      </c>
      <c r="U16" s="34">
        <f>'分乡镇秋收（反馈） '!Y16</f>
        <v>3666</v>
      </c>
      <c r="V16" s="34">
        <f>'分乡镇秋收（反馈） '!Z16</f>
        <v>1606</v>
      </c>
      <c r="W16" s="34">
        <f t="shared" si="8"/>
        <v>438.079650845608</v>
      </c>
      <c r="X16" s="34">
        <f>'分乡镇秋收（反馈） '!AB16</f>
        <v>4415</v>
      </c>
      <c r="Y16" s="34">
        <f>'分乡镇秋收（反馈） '!AC16</f>
        <v>1868</v>
      </c>
      <c r="Z16" s="34">
        <f t="shared" si="11"/>
        <v>423.103057757644</v>
      </c>
      <c r="AA16" s="34">
        <f>'2022分品种详表（用）'!Y16+'2022分品种详表（用）'!AA16+'2022分品种详表（用）'!AC16</f>
        <v>2005</v>
      </c>
      <c r="AB16" s="34">
        <f>'2022分品种详表（用）'!Z16+'2022分品种详表（用）'!AB16+'2022分品种详表（用）'!AD16</f>
        <v>615</v>
      </c>
      <c r="AC16" s="1">
        <f t="shared" si="9"/>
        <v>306.733167082294</v>
      </c>
    </row>
    <row r="17" spans="1:29">
      <c r="A17" s="36" t="s">
        <v>43</v>
      </c>
      <c r="B17" s="34">
        <f t="shared" si="0"/>
        <v>4279</v>
      </c>
      <c r="C17" s="40">
        <f>'2022分品种详表（用）'!C17</f>
        <v>115</v>
      </c>
      <c r="D17" s="34">
        <f t="shared" si="1"/>
        <v>1614</v>
      </c>
      <c r="E17" s="34">
        <f t="shared" si="2"/>
        <v>377.190932460855</v>
      </c>
      <c r="F17" s="39">
        <f>'2022分品种详表（用）'!E17</f>
        <v>995</v>
      </c>
      <c r="G17" s="39">
        <f>'2022分品种详表（用）'!F17</f>
        <v>253</v>
      </c>
      <c r="H17" s="34">
        <f t="shared" si="10"/>
        <v>254.27135678392</v>
      </c>
      <c r="I17" s="40">
        <f>'2022分品种详表（用）'!K17</f>
        <v>397</v>
      </c>
      <c r="J17" s="40">
        <f>'2022分品种详表（用）'!L17</f>
        <v>118</v>
      </c>
      <c r="K17" s="34">
        <f t="shared" si="3"/>
        <v>297.229219143577</v>
      </c>
      <c r="L17" s="40">
        <f>'2022分品种详表（用）'!M17</f>
        <v>249</v>
      </c>
      <c r="M17" s="40">
        <f>'2022分品种详表（用）'!N17</f>
        <v>85</v>
      </c>
      <c r="N17" s="34">
        <f t="shared" si="12"/>
        <v>341.36546184739</v>
      </c>
      <c r="O17" s="40">
        <f>'2022分品种详表（用）'!O17+'2022分品种详表（用）'!Q17</f>
        <v>148</v>
      </c>
      <c r="P17" s="40">
        <f>'2022分品种详表（用）'!P17+'2022分品种详表（用）'!R17</f>
        <v>33</v>
      </c>
      <c r="Q17" s="34">
        <f t="shared" si="4"/>
        <v>222.972972972973</v>
      </c>
      <c r="R17" s="34">
        <f t="shared" si="5"/>
        <v>2887</v>
      </c>
      <c r="S17" s="34">
        <f t="shared" si="6"/>
        <v>1243</v>
      </c>
      <c r="T17" s="34">
        <f t="shared" si="7"/>
        <v>430.5507447177</v>
      </c>
      <c r="U17" s="34">
        <f>'分乡镇秋收（反馈） '!Y17</f>
        <v>1873</v>
      </c>
      <c r="V17" s="34">
        <f>'分乡镇秋收（反馈） '!Z17</f>
        <v>852</v>
      </c>
      <c r="W17" s="34">
        <f t="shared" si="8"/>
        <v>454.885210891618</v>
      </c>
      <c r="X17" s="34">
        <f>'分乡镇秋收（反馈） '!AB17</f>
        <v>718</v>
      </c>
      <c r="Y17" s="34">
        <f>'分乡镇秋收（反馈） '!AC17</f>
        <v>301</v>
      </c>
      <c r="Z17" s="34">
        <f t="shared" si="11"/>
        <v>419.220055710306</v>
      </c>
      <c r="AA17" s="34">
        <f>'2022分品种详表（用）'!Y17+'2022分品种详表（用）'!AA17+'2022分品种详表（用）'!AC17</f>
        <v>296</v>
      </c>
      <c r="AB17" s="34">
        <f>'2022分品种详表（用）'!Z17+'2022分品种详表（用）'!AB17+'2022分品种详表（用）'!AD17</f>
        <v>90</v>
      </c>
      <c r="AC17" s="1">
        <f t="shared" si="9"/>
        <v>304.054054054054</v>
      </c>
    </row>
    <row r="18" spans="1:29">
      <c r="A18" s="36" t="s">
        <v>44</v>
      </c>
      <c r="B18" s="34">
        <f t="shared" si="0"/>
        <v>10494</v>
      </c>
      <c r="C18" s="40">
        <f>'2022分品种详表（用）'!C18</f>
        <v>818</v>
      </c>
      <c r="D18" s="34">
        <f t="shared" si="1"/>
        <v>3971</v>
      </c>
      <c r="E18" s="34">
        <f t="shared" si="2"/>
        <v>378.406708595388</v>
      </c>
      <c r="F18" s="39">
        <f>'2022分品种详表（用）'!E18</f>
        <v>480</v>
      </c>
      <c r="G18" s="39">
        <f>'2022分品种详表（用）'!F18</f>
        <v>116</v>
      </c>
      <c r="H18" s="34">
        <f t="shared" si="10"/>
        <v>241.666666666667</v>
      </c>
      <c r="I18" s="40">
        <f>'2022分品种详表（用）'!K18</f>
        <v>1238</v>
      </c>
      <c r="J18" s="40">
        <f>'2022分品种详表（用）'!L18</f>
        <v>384</v>
      </c>
      <c r="K18" s="34">
        <f t="shared" si="3"/>
        <v>310.177705977383</v>
      </c>
      <c r="L18" s="40">
        <f>'2022分品种详表（用）'!M18</f>
        <v>698</v>
      </c>
      <c r="M18" s="40">
        <f>'2022分品种详表（用）'!N18</f>
        <v>252</v>
      </c>
      <c r="N18" s="34">
        <f t="shared" si="12"/>
        <v>361.031518624642</v>
      </c>
      <c r="O18" s="40">
        <f>'2022分品种详表（用）'!O18+'2022分品种详表（用）'!Q18</f>
        <v>540</v>
      </c>
      <c r="P18" s="40">
        <f>'2022分品种详表（用）'!P18+'2022分品种详表（用）'!R18</f>
        <v>132</v>
      </c>
      <c r="Q18" s="34">
        <f t="shared" si="4"/>
        <v>244.444444444444</v>
      </c>
      <c r="R18" s="34">
        <f t="shared" si="5"/>
        <v>8776</v>
      </c>
      <c r="S18" s="34">
        <f t="shared" si="6"/>
        <v>3471</v>
      </c>
      <c r="T18" s="34">
        <f t="shared" si="7"/>
        <v>395.510483135825</v>
      </c>
      <c r="U18" s="34">
        <f>'分乡镇秋收（反馈） '!Y18</f>
        <v>3029</v>
      </c>
      <c r="V18" s="34">
        <f>'分乡镇秋收（反馈） '!Z18</f>
        <v>1293</v>
      </c>
      <c r="W18" s="34">
        <f t="shared" si="8"/>
        <v>426.87355562892</v>
      </c>
      <c r="X18" s="34">
        <f>'分乡镇秋收（反馈） '!AB18</f>
        <v>4060</v>
      </c>
      <c r="Y18" s="34">
        <f>'分乡镇秋收（反馈） '!AC18</f>
        <v>1677</v>
      </c>
      <c r="Z18" s="34">
        <f t="shared" si="11"/>
        <v>413.054187192118</v>
      </c>
      <c r="AA18" s="34">
        <f>'2022分品种详表（用）'!Y18+'2022分品种详表（用）'!AA18+'2022分品种详表（用）'!AC18</f>
        <v>1687</v>
      </c>
      <c r="AB18" s="34">
        <f>'2022分品种详表（用）'!Z18+'2022分品种详表（用）'!AB18+'2022分品种详表（用）'!AD18</f>
        <v>501</v>
      </c>
      <c r="AC18" s="1">
        <f t="shared" si="9"/>
        <v>296.976882039123</v>
      </c>
    </row>
    <row r="19" spans="1:29">
      <c r="A19" s="36" t="s">
        <v>45</v>
      </c>
      <c r="B19" s="34">
        <f t="shared" si="0"/>
        <v>13981</v>
      </c>
      <c r="C19" s="40">
        <f>'2022分品种详表（用）'!C19</f>
        <v>886</v>
      </c>
      <c r="D19" s="34">
        <f t="shared" si="1"/>
        <v>5013</v>
      </c>
      <c r="E19" s="34">
        <f t="shared" si="2"/>
        <v>358.558043058436</v>
      </c>
      <c r="F19" s="39">
        <f>'2022分品种详表（用）'!E19</f>
        <v>615</v>
      </c>
      <c r="G19" s="39">
        <f>'2022分品种详表（用）'!F19</f>
        <v>158</v>
      </c>
      <c r="H19" s="34">
        <f t="shared" si="10"/>
        <v>256.910569105691</v>
      </c>
      <c r="I19" s="40">
        <f>'2022分品种详表（用）'!K19</f>
        <v>1479</v>
      </c>
      <c r="J19" s="40">
        <f>'2022分品种详表（用）'!L19</f>
        <v>450</v>
      </c>
      <c r="K19" s="34">
        <f t="shared" si="3"/>
        <v>304.259634888438</v>
      </c>
      <c r="L19" s="40">
        <f>'2022分品种详表（用）'!M19</f>
        <v>648</v>
      </c>
      <c r="M19" s="40">
        <f>'2022分品种详表（用）'!N19</f>
        <v>236</v>
      </c>
      <c r="N19" s="34">
        <f t="shared" si="12"/>
        <v>364.197530864198</v>
      </c>
      <c r="O19" s="40">
        <f>'2022分品种详表（用）'!O19+'2022分品种详表（用）'!Q19</f>
        <v>831</v>
      </c>
      <c r="P19" s="40">
        <f>'2022分品种详表（用）'!P19+'2022分品种详表（用）'!R19</f>
        <v>214</v>
      </c>
      <c r="Q19" s="34">
        <f t="shared" si="4"/>
        <v>257.521058965102</v>
      </c>
      <c r="R19" s="34">
        <f t="shared" si="5"/>
        <v>11887</v>
      </c>
      <c r="S19" s="34">
        <f t="shared" si="6"/>
        <v>4405</v>
      </c>
      <c r="T19" s="34">
        <f t="shared" si="7"/>
        <v>370.57289475898</v>
      </c>
      <c r="U19" s="34">
        <f>'分乡镇秋收（反馈） '!Y19</f>
        <v>4663</v>
      </c>
      <c r="V19" s="34">
        <f>'分乡镇秋收（反馈） '!Z19</f>
        <v>1986</v>
      </c>
      <c r="W19" s="34">
        <f t="shared" si="8"/>
        <v>425.906069054257</v>
      </c>
      <c r="X19" s="34">
        <f>'分乡镇秋收（反馈） '!AB19</f>
        <v>2775</v>
      </c>
      <c r="Y19" s="34">
        <f>'分乡镇秋收（反馈） '!AC19</f>
        <v>1105</v>
      </c>
      <c r="Z19" s="34">
        <f t="shared" si="11"/>
        <v>398.198198198198</v>
      </c>
      <c r="AA19" s="34">
        <f>'2022分品种详表（用）'!Y19+'2022分品种详表（用）'!AA19+'2022分品种详表（用）'!AC19</f>
        <v>4449</v>
      </c>
      <c r="AB19" s="34">
        <f>'2022分品种详表（用）'!Z19+'2022分品种详表（用）'!AB19+'2022分品种详表（用）'!AD19</f>
        <v>1314</v>
      </c>
      <c r="AC19" s="1">
        <f t="shared" si="9"/>
        <v>295.347269049225</v>
      </c>
    </row>
    <row r="20" spans="1:29">
      <c r="A20" s="36" t="s">
        <v>46</v>
      </c>
      <c r="B20" s="34">
        <f t="shared" si="0"/>
        <v>5434</v>
      </c>
      <c r="C20" s="40">
        <f>'2022分品种详表（用）'!C20</f>
        <v>690</v>
      </c>
      <c r="D20" s="34">
        <f t="shared" si="1"/>
        <v>1978</v>
      </c>
      <c r="E20" s="34">
        <f t="shared" si="2"/>
        <v>364.004416635996</v>
      </c>
      <c r="F20" s="39">
        <f>'2022分品种详表（用）'!E20</f>
        <v>216</v>
      </c>
      <c r="G20" s="39">
        <f>'2022分品种详表（用）'!F20</f>
        <v>64</v>
      </c>
      <c r="H20" s="34">
        <f t="shared" si="10"/>
        <v>296.296296296296</v>
      </c>
      <c r="I20" s="40">
        <f>'2022分品种详表（用）'!K20</f>
        <v>205</v>
      </c>
      <c r="J20" s="40">
        <f>'2022分品种详表（用）'!L20</f>
        <v>47</v>
      </c>
      <c r="K20" s="34">
        <f t="shared" si="3"/>
        <v>229.268292682927</v>
      </c>
      <c r="L20" s="40">
        <f>'2022分品种详表（用）'!M20</f>
        <v>0</v>
      </c>
      <c r="M20" s="40">
        <f>'2022分品种详表（用）'!N20</f>
        <v>0</v>
      </c>
      <c r="N20" s="34"/>
      <c r="O20" s="40">
        <f>'2022分品种详表（用）'!O20+'2022分品种详表（用）'!Q20</f>
        <v>205</v>
      </c>
      <c r="P20" s="40">
        <f>'2022分品种详表（用）'!P20+'2022分品种详表（用）'!R20</f>
        <v>47</v>
      </c>
      <c r="Q20" s="34">
        <f t="shared" si="4"/>
        <v>229.268292682927</v>
      </c>
      <c r="R20" s="34">
        <f t="shared" si="5"/>
        <v>5013</v>
      </c>
      <c r="S20" s="34">
        <f t="shared" si="6"/>
        <v>1867</v>
      </c>
      <c r="T20" s="34">
        <f t="shared" si="7"/>
        <v>372.431677638141</v>
      </c>
      <c r="U20" s="34">
        <f>'分乡镇秋收（反馈） '!Y20</f>
        <v>4030</v>
      </c>
      <c r="V20" s="34">
        <f>'分乡镇秋收（反馈） '!Z20</f>
        <v>1624</v>
      </c>
      <c r="W20" s="34">
        <f t="shared" si="8"/>
        <v>402.977667493797</v>
      </c>
      <c r="X20" s="34">
        <f>'分乡镇秋收（反馈） '!AB20</f>
        <v>0</v>
      </c>
      <c r="Y20" s="34">
        <f>'分乡镇秋收（反馈） '!AC20</f>
        <v>0</v>
      </c>
      <c r="Z20" s="34"/>
      <c r="AA20" s="34">
        <f>'2022分品种详表（用）'!Y20+'2022分品种详表（用）'!AA20+'2022分品种详表（用）'!AC20</f>
        <v>983</v>
      </c>
      <c r="AB20" s="34">
        <f>'2022分品种详表（用）'!Z20+'2022分品种详表（用）'!AB20+'2022分品种详表（用）'!AD20</f>
        <v>243</v>
      </c>
      <c r="AC20" s="1">
        <f t="shared" si="9"/>
        <v>247.202441505595</v>
      </c>
    </row>
    <row r="21" spans="1:29">
      <c r="A21" s="36" t="s">
        <v>47</v>
      </c>
      <c r="B21" s="34">
        <f t="shared" si="0"/>
        <v>7921</v>
      </c>
      <c r="C21" s="40">
        <f>'2022分品种详表（用）'!C21</f>
        <v>364</v>
      </c>
      <c r="D21" s="34">
        <f t="shared" si="1"/>
        <v>3148</v>
      </c>
      <c r="E21" s="34">
        <f t="shared" si="2"/>
        <v>397.4245676051</v>
      </c>
      <c r="F21" s="39">
        <f>'2022分品种详表（用）'!E21</f>
        <v>470</v>
      </c>
      <c r="G21" s="39">
        <f>'2022分品种详表（用）'!F21</f>
        <v>111</v>
      </c>
      <c r="H21" s="34">
        <f t="shared" si="10"/>
        <v>236.170212765957</v>
      </c>
      <c r="I21" s="40">
        <f>'2022分品种详表（用）'!K21</f>
        <v>35</v>
      </c>
      <c r="J21" s="40">
        <f>'2022分品种详表（用）'!L21</f>
        <v>11</v>
      </c>
      <c r="K21" s="34">
        <f t="shared" si="3"/>
        <v>314.285714285714</v>
      </c>
      <c r="L21" s="40">
        <f>'2022分品种详表（用）'!M21</f>
        <v>0</v>
      </c>
      <c r="M21" s="40">
        <f>'2022分品种详表（用）'!N21</f>
        <v>0</v>
      </c>
      <c r="N21" s="34"/>
      <c r="O21" s="40">
        <f>'2022分品种详表（用）'!O21+'2022分品种详表（用）'!Q21</f>
        <v>35</v>
      </c>
      <c r="P21" s="40">
        <f>'2022分品种详表（用）'!P21+'2022分品种详表（用）'!R21</f>
        <v>11</v>
      </c>
      <c r="Q21" s="34">
        <f t="shared" si="4"/>
        <v>314.285714285714</v>
      </c>
      <c r="R21" s="34">
        <f t="shared" si="5"/>
        <v>7416</v>
      </c>
      <c r="S21" s="34">
        <f t="shared" si="6"/>
        <v>3026</v>
      </c>
      <c r="T21" s="34">
        <f t="shared" si="7"/>
        <v>408.036677454153</v>
      </c>
      <c r="U21" s="34">
        <f>'分乡镇秋收（反馈） '!Y21</f>
        <v>6727</v>
      </c>
      <c r="V21" s="34">
        <f>'分乡镇秋收（反馈） '!Z21</f>
        <v>2839</v>
      </c>
      <c r="W21" s="34">
        <f t="shared" si="8"/>
        <v>422.030622863089</v>
      </c>
      <c r="X21" s="34">
        <f>'分乡镇秋收（反馈） '!AB21</f>
        <v>0</v>
      </c>
      <c r="Y21" s="34">
        <f>'分乡镇秋收（反馈） '!AC21</f>
        <v>0</v>
      </c>
      <c r="Z21" s="34"/>
      <c r="AA21" s="34">
        <f>'2022分品种详表（用）'!Y21+'2022分品种详表（用）'!AA21+'2022分品种详表（用）'!AC21</f>
        <v>689</v>
      </c>
      <c r="AB21" s="34">
        <f>'2022分品种详表（用）'!Z21+'2022分品种详表（用）'!AB21+'2022分品种详表（用）'!AD21</f>
        <v>187</v>
      </c>
      <c r="AC21" s="1">
        <f t="shared" si="9"/>
        <v>271.407837445573</v>
      </c>
    </row>
    <row r="22" spans="1:29">
      <c r="A22" s="36" t="s">
        <v>48</v>
      </c>
      <c r="B22" s="34">
        <f t="shared" si="0"/>
        <v>12790</v>
      </c>
      <c r="C22" s="40">
        <f>'2022分品种详表（用）'!C22</f>
        <v>1219</v>
      </c>
      <c r="D22" s="34">
        <f t="shared" si="1"/>
        <v>5200</v>
      </c>
      <c r="E22" s="34">
        <f t="shared" si="2"/>
        <v>406.567630961689</v>
      </c>
      <c r="F22" s="39">
        <f>'2022分品种详表（用）'!E22</f>
        <v>2205</v>
      </c>
      <c r="G22" s="39">
        <f>'2022分品种详表（用）'!F22</f>
        <v>776</v>
      </c>
      <c r="H22" s="34">
        <f t="shared" si="10"/>
        <v>351.927437641723</v>
      </c>
      <c r="I22" s="40">
        <f>'2022分品种详表（用）'!K22</f>
        <v>885</v>
      </c>
      <c r="J22" s="40">
        <f>'2022分品种详表（用）'!L22</f>
        <v>299</v>
      </c>
      <c r="K22" s="34">
        <f t="shared" si="3"/>
        <v>337.853107344633</v>
      </c>
      <c r="L22" s="40">
        <f>'2022分品种详表（用）'!M22</f>
        <v>81</v>
      </c>
      <c r="M22" s="40">
        <f>'2022分品种详表（用）'!N22</f>
        <v>28</v>
      </c>
      <c r="N22" s="34">
        <f t="shared" si="12"/>
        <v>345.679012345679</v>
      </c>
      <c r="O22" s="40">
        <f>'2022分品种详表（用）'!O22+'2022分品种详表（用）'!Q22</f>
        <v>804</v>
      </c>
      <c r="P22" s="40">
        <f>'2022分品种详表（用）'!P22+'2022分品种详表（用）'!R22</f>
        <v>271</v>
      </c>
      <c r="Q22" s="34">
        <f t="shared" si="4"/>
        <v>337.064676616915</v>
      </c>
      <c r="R22" s="34">
        <f t="shared" si="5"/>
        <v>9700</v>
      </c>
      <c r="S22" s="34">
        <f t="shared" si="6"/>
        <v>4125</v>
      </c>
      <c r="T22" s="34">
        <f t="shared" si="7"/>
        <v>425.257731958763</v>
      </c>
      <c r="U22" s="34">
        <f>'分乡镇秋收（反馈） '!Y22</f>
        <v>6256</v>
      </c>
      <c r="V22" s="34">
        <f>'分乡镇秋收（反馈） '!Z22</f>
        <v>2834</v>
      </c>
      <c r="W22" s="34">
        <f t="shared" si="8"/>
        <v>453.005115089514</v>
      </c>
      <c r="X22" s="34">
        <f>'分乡镇秋收（反馈） '!AB22</f>
        <v>160</v>
      </c>
      <c r="Y22" s="34">
        <f>'分乡镇秋收（反馈） '!AC22</f>
        <v>66</v>
      </c>
      <c r="Z22" s="34">
        <f t="shared" si="11"/>
        <v>412.5</v>
      </c>
      <c r="AA22" s="34">
        <f>'2022分品种详表（用）'!Y22+'2022分品种详表（用）'!AA22+'2022分品种详表（用）'!AC22</f>
        <v>3284</v>
      </c>
      <c r="AB22" s="34">
        <f>'2022分品种详表（用）'!Z22+'2022分品种详表（用）'!AB22+'2022分品种详表（用）'!AD22</f>
        <v>1225</v>
      </c>
      <c r="AC22" s="1">
        <f t="shared" si="9"/>
        <v>373.020706455542</v>
      </c>
    </row>
    <row r="23" spans="1:29">
      <c r="A23" s="36" t="s">
        <v>49</v>
      </c>
      <c r="B23" s="34">
        <f t="shared" si="0"/>
        <v>16405</v>
      </c>
      <c r="C23" s="40">
        <f>'2022分品种详表（用）'!C23</f>
        <v>785</v>
      </c>
      <c r="D23" s="34">
        <f t="shared" si="1"/>
        <v>5863</v>
      </c>
      <c r="E23" s="34">
        <f t="shared" si="2"/>
        <v>357.391039317281</v>
      </c>
      <c r="F23" s="39">
        <f>'2022分品种详表（用）'!E23</f>
        <v>2795</v>
      </c>
      <c r="G23" s="39">
        <f>'2022分品种详表（用）'!F23</f>
        <v>675</v>
      </c>
      <c r="H23" s="34">
        <f t="shared" si="10"/>
        <v>241.502683363148</v>
      </c>
      <c r="I23" s="40">
        <f>'2022分品种详表（用）'!K23</f>
        <v>307</v>
      </c>
      <c r="J23" s="40">
        <f>'2022分品种详表（用）'!L23</f>
        <v>102</v>
      </c>
      <c r="K23" s="34">
        <f t="shared" si="3"/>
        <v>332.247557003257</v>
      </c>
      <c r="L23" s="40">
        <f>'2022分品种详表（用）'!M23</f>
        <v>0</v>
      </c>
      <c r="M23" s="40">
        <f>'2022分品种详表（用）'!N23</f>
        <v>0</v>
      </c>
      <c r="N23" s="34"/>
      <c r="O23" s="40">
        <f>'2022分品种详表（用）'!O23+'2022分品种详表（用）'!Q23</f>
        <v>307</v>
      </c>
      <c r="P23" s="40">
        <f>'2022分品种详表（用）'!P23+'2022分品种详表（用）'!R23</f>
        <v>102</v>
      </c>
      <c r="Q23" s="34">
        <f t="shared" si="4"/>
        <v>332.247557003257</v>
      </c>
      <c r="R23" s="34">
        <f t="shared" si="5"/>
        <v>13303</v>
      </c>
      <c r="S23" s="34">
        <f t="shared" si="6"/>
        <v>5086</v>
      </c>
      <c r="T23" s="34">
        <f t="shared" si="7"/>
        <v>382.319777493798</v>
      </c>
      <c r="U23" s="34">
        <f>'分乡镇秋收（反馈） '!Y23</f>
        <v>9720</v>
      </c>
      <c r="V23" s="34">
        <f>'分乡镇秋收（反馈） '!Z23</f>
        <v>3956</v>
      </c>
      <c r="W23" s="34">
        <f t="shared" si="8"/>
        <v>406.995884773663</v>
      </c>
      <c r="X23" s="34">
        <f>'分乡镇秋收（反馈） '!AB23</f>
        <v>0</v>
      </c>
      <c r="Y23" s="34">
        <f>'分乡镇秋收（反馈） '!AC23</f>
        <v>0</v>
      </c>
      <c r="Z23" s="34"/>
      <c r="AA23" s="34">
        <f>'2022分品种详表（用）'!Y23+'2022分品种详表（用）'!AA23+'2022分品种详表（用）'!AC23</f>
        <v>3583</v>
      </c>
      <c r="AB23" s="34">
        <f>'2022分品种详表（用）'!Z23+'2022分品种详表（用）'!AB23+'2022分品种详表（用）'!AD23</f>
        <v>1130</v>
      </c>
      <c r="AC23" s="1">
        <f t="shared" si="9"/>
        <v>315.378174713927</v>
      </c>
    </row>
    <row r="24" s="28" customFormat="1" ht="19" customHeight="1" spans="2:13">
      <c r="B24" s="28">
        <f>SUM(B8:B23)</f>
        <v>143300</v>
      </c>
      <c r="C24" s="28">
        <f>SUM(C8:C23)</f>
        <v>9530</v>
      </c>
      <c r="F24" s="28">
        <f>SUM(F8:F23)</f>
        <v>13400</v>
      </c>
      <c r="G24" s="28">
        <f>SUM(G8:G23)</f>
        <v>3500</v>
      </c>
      <c r="I24" s="28">
        <f>SUM(I8:I23)</f>
        <v>10000</v>
      </c>
      <c r="J24" s="28">
        <f>SUM(J8:J23)</f>
        <v>3100</v>
      </c>
      <c r="L24" s="28">
        <f>SUM(L8:L23)</f>
        <v>4000</v>
      </c>
      <c r="M24" s="28">
        <f>SUM(M8:M23)</f>
        <v>1377</v>
      </c>
    </row>
    <row r="25" spans="1:1">
      <c r="A25" t="s">
        <v>10</v>
      </c>
    </row>
    <row r="26" s="29" customFormat="1" ht="16" customHeight="1" spans="1:28">
      <c r="A26" s="41" t="s">
        <v>52</v>
      </c>
      <c r="B26" s="41">
        <v>143229</v>
      </c>
      <c r="C26" s="41">
        <v>9529</v>
      </c>
      <c r="D26" s="41">
        <v>53994</v>
      </c>
      <c r="E26" s="41"/>
      <c r="F26" s="41">
        <v>13400</v>
      </c>
      <c r="G26" s="41">
        <v>3503</v>
      </c>
      <c r="H26" s="41"/>
      <c r="I26" s="41">
        <f>'分乡镇总（反馈'!N6</f>
        <v>9955</v>
      </c>
      <c r="J26" s="41">
        <f>'分乡镇总（反馈'!O6</f>
        <v>3114</v>
      </c>
      <c r="K26" s="41"/>
      <c r="L26" s="41">
        <f>'分乡镇总（反馈'!Q6</f>
        <v>3955</v>
      </c>
      <c r="M26" s="41">
        <f>'分乡镇总（反馈'!R6</f>
        <v>1366</v>
      </c>
      <c r="N26" s="41"/>
      <c r="O26" s="41">
        <f>'分乡镇总（反馈'!T6</f>
        <v>6000</v>
      </c>
      <c r="P26" s="41">
        <f>'分乡镇总（反馈'!U6</f>
        <v>1748</v>
      </c>
      <c r="Q26" s="41"/>
      <c r="R26" s="41">
        <f>'分乡镇总（反馈'!AB6</f>
        <v>119640</v>
      </c>
      <c r="S26" s="41">
        <f>'分乡镇总（反馈'!AC6</f>
        <v>47296</v>
      </c>
      <c r="T26" s="41"/>
      <c r="U26" s="41">
        <f>'分乡镇总（反馈'!AE6</f>
        <v>72201</v>
      </c>
      <c r="V26" s="41">
        <f>'分乡镇总（反馈'!AF6</f>
        <v>30581</v>
      </c>
      <c r="W26" s="41"/>
      <c r="X26" s="41">
        <f>'分乡镇总（反馈'!AH6</f>
        <v>19525</v>
      </c>
      <c r="Y26" s="41">
        <f>'分乡镇总（反馈'!AI6</f>
        <v>8059</v>
      </c>
      <c r="Z26" s="41"/>
      <c r="AA26" s="41">
        <f>'分乡镇总（反馈'!AU6</f>
        <v>27914</v>
      </c>
      <c r="AB26" s="41">
        <f>'分乡镇总（反馈'!AV6</f>
        <v>8656</v>
      </c>
    </row>
    <row r="27" s="29" customFormat="1" ht="18" customHeight="1" spans="1:28">
      <c r="A27" s="41" t="s">
        <v>102</v>
      </c>
      <c r="B27" s="41">
        <f>B7-B26</f>
        <v>71</v>
      </c>
      <c r="C27" s="41">
        <f>C7-C26</f>
        <v>1</v>
      </c>
      <c r="D27" s="41">
        <f>D7-D26</f>
        <v>206</v>
      </c>
      <c r="E27" s="41"/>
      <c r="F27" s="41">
        <f>F7-F26</f>
        <v>0</v>
      </c>
      <c r="G27" s="41">
        <f>G7-G26</f>
        <v>-3</v>
      </c>
      <c r="H27" s="41"/>
      <c r="I27" s="41">
        <f>I7-I26</f>
        <v>45</v>
      </c>
      <c r="J27" s="41">
        <f>J7-J26</f>
        <v>-14</v>
      </c>
      <c r="K27" s="41"/>
      <c r="L27" s="41">
        <f>L7-L26</f>
        <v>45</v>
      </c>
      <c r="M27" s="41">
        <f>M7-M26</f>
        <v>11</v>
      </c>
      <c r="N27" s="41"/>
      <c r="O27" s="41">
        <f>O7-O26</f>
        <v>0</v>
      </c>
      <c r="P27" s="41">
        <f>P7-P26</f>
        <v>-25</v>
      </c>
      <c r="Q27" s="41"/>
      <c r="R27" s="41">
        <f>R7-R26</f>
        <v>260</v>
      </c>
      <c r="S27" s="41">
        <f>S7-S26</f>
        <v>304</v>
      </c>
      <c r="T27" s="41"/>
      <c r="U27" s="41">
        <f>U7-U26</f>
        <v>99</v>
      </c>
      <c r="V27" s="41">
        <f>V7-V26</f>
        <v>219</v>
      </c>
      <c r="W27" s="41"/>
      <c r="X27" s="41">
        <f>X7-X26</f>
        <v>-25</v>
      </c>
      <c r="Y27" s="41">
        <f>Y7-Y26</f>
        <v>41</v>
      </c>
      <c r="Z27" s="41"/>
      <c r="AA27" s="41">
        <f>AA7-AA26</f>
        <v>186</v>
      </c>
      <c r="AB27" s="41">
        <f>AB7-AB26</f>
        <v>44</v>
      </c>
    </row>
    <row r="28" spans="1:28">
      <c r="A28" s="42"/>
      <c r="B28" s="49">
        <f>B27/B26*100</f>
        <v>0.0495709667734886</v>
      </c>
      <c r="C28" s="49">
        <f>C27/C26*100</f>
        <v>0.0104942806170637</v>
      </c>
      <c r="D28" s="49">
        <f>D27/D26*100</f>
        <v>0.381523873022929</v>
      </c>
      <c r="E28" s="49"/>
      <c r="F28" s="49">
        <f>F27/F26*100</f>
        <v>0</v>
      </c>
      <c r="G28" s="49">
        <f>G27/G26*100</f>
        <v>-0.0856408792463603</v>
      </c>
      <c r="H28" s="49"/>
      <c r="I28" s="49">
        <f>I27/I26*100</f>
        <v>0.452034153691612</v>
      </c>
      <c r="J28" s="49">
        <f>J27/J26*100</f>
        <v>-0.449582530507386</v>
      </c>
      <c r="K28" s="49"/>
      <c r="L28" s="49">
        <f>L27/L26*100</f>
        <v>1.1378002528445</v>
      </c>
      <c r="M28" s="49">
        <f>M27/M26*100</f>
        <v>0.805270863836018</v>
      </c>
      <c r="N28" s="49"/>
      <c r="O28" s="49">
        <f>O27/O26*100</f>
        <v>0</v>
      </c>
      <c r="P28" s="49">
        <f>P27/P26*100</f>
        <v>-1.43020594965675</v>
      </c>
      <c r="Q28" s="49"/>
      <c r="R28" s="49">
        <f>R27/R26*100</f>
        <v>0.217318622534269</v>
      </c>
      <c r="S28" s="49">
        <f>S27/S26*100</f>
        <v>0.64276048714479</v>
      </c>
      <c r="T28" s="49"/>
      <c r="U28" s="49">
        <f>U27/U26*100</f>
        <v>0.137117214443013</v>
      </c>
      <c r="V28" s="49">
        <f>V27/V26*100</f>
        <v>0.71613093097021</v>
      </c>
      <c r="W28" s="49"/>
      <c r="X28" s="49">
        <f>X27/X26*100</f>
        <v>-0.128040973111396</v>
      </c>
      <c r="Y28" s="49">
        <f>Y27/Y26*100</f>
        <v>0.508747983620797</v>
      </c>
      <c r="Z28" s="49"/>
      <c r="AA28" s="49">
        <f>AA27/AA26*100</f>
        <v>0.666332306369564</v>
      </c>
      <c r="AB28" s="49">
        <f>AB27/AB26*100</f>
        <v>0.508317929759704</v>
      </c>
    </row>
  </sheetData>
  <mergeCells count="16">
    <mergeCell ref="A1:AB1"/>
    <mergeCell ref="A2:AB2"/>
    <mergeCell ref="D3:AB3"/>
    <mergeCell ref="L4:P4"/>
    <mergeCell ref="U4:AB4"/>
    <mergeCell ref="L5:M5"/>
    <mergeCell ref="O5:P5"/>
    <mergeCell ref="U5:V5"/>
    <mergeCell ref="X5:Y5"/>
    <mergeCell ref="AA5:AB5"/>
    <mergeCell ref="A3:A6"/>
    <mergeCell ref="D4:D6"/>
    <mergeCell ref="B3:C5"/>
    <mergeCell ref="I4:J5"/>
    <mergeCell ref="F4:G5"/>
    <mergeCell ref="R4:S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njz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反馈与2022任务</vt:lpstr>
      <vt:lpstr>分乡镇总（反馈</vt:lpstr>
      <vt:lpstr>分乡镇春收（反馈、上报)</vt:lpstr>
      <vt:lpstr>分乡镇夏收（反馈）</vt:lpstr>
      <vt:lpstr>分乡镇秋收（反馈） </vt:lpstr>
      <vt:lpstr>大豆合计（夏收+秋收）</vt:lpstr>
      <vt:lpstr>2022分品种详表（用）</vt:lpstr>
      <vt:lpstr>2022粮食生产目标 (用)</vt:lpstr>
      <vt:lpstr>2022粮食生产目标 (单产}</vt:lpstr>
      <vt:lpstr>2022粮食目标</vt:lpstr>
      <vt:lpstr>2022粮食生产目标 (大豆任务与反馈)</vt:lpstr>
      <vt:lpstr>2024粮油目标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mqnjz</dc:creator>
  <cp:lastModifiedBy>14号刘涵予妈妈</cp:lastModifiedBy>
  <cp:revision>1</cp:revision>
  <dcterms:created xsi:type="dcterms:W3CDTF">2005-02-21T07:28:00Z</dcterms:created>
  <cp:lastPrinted>2021-02-24T02:17:00Z</cp:lastPrinted>
  <dcterms:modified xsi:type="dcterms:W3CDTF">2024-03-12T02:50:53Z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888AC1FE55D84765AFE9B19E7EC1AFB5</vt:lpwstr>
  </property>
</Properties>
</file>